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20" windowWidth="10920" windowHeight="5580" tabRatio="837"/>
  </bookViews>
  <sheets>
    <sheet name="CALCULATOR" sheetId="3" r:id="rId1"/>
    <sheet name="ENERGY CURVE" sheetId="12" r:id="rId2"/>
    <sheet name="EFF CURVE" sheetId="23" r:id="rId3"/>
    <sheet name="CLIMATIC DATA" sheetId="6" state="hidden" r:id="rId4"/>
    <sheet name="HOURLY TEMP CALC" sheetId="19" state="hidden" r:id="rId5"/>
    <sheet name="BTU REQUIREMENTS" sheetId="18" state="hidden" r:id="rId6"/>
    <sheet name="VTG EFF" sheetId="21" state="hidden" r:id="rId7"/>
    <sheet name="BLD LOAD" sheetId="24" state="hidden" r:id="rId8"/>
    <sheet name="OUTDOOR RESET" sheetId="15" state="hidden" r:id="rId9"/>
    <sheet name="ENERGY DELIV_CURVE (BAR)" sheetId="8" state="hidden" r:id="rId10"/>
    <sheet name="ROI" sheetId="25" state="hidden" r:id="rId11"/>
  </sheets>
  <definedNames>
    <definedName name="_xlnm.Print_Area" localSheetId="0">CALCULATOR!$A$4:$H$58</definedName>
  </definedNames>
  <calcPr calcId="145621"/>
</workbook>
</file>

<file path=xl/calcChain.xml><?xml version="1.0" encoding="utf-8"?>
<calcChain xmlns="http://schemas.openxmlformats.org/spreadsheetml/2006/main">
  <c r="C13" i="3" l="1"/>
  <c r="F28" i="3"/>
  <c r="C3" i="25"/>
  <c r="C4" i="25" s="1"/>
  <c r="C5" i="25" s="1"/>
  <c r="C6" i="25" s="1"/>
  <c r="C7" i="25" s="1"/>
  <c r="C8" i="25" s="1"/>
  <c r="C9" i="25" s="1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4" i="3"/>
  <c r="C435" i="18"/>
  <c r="D435" i="18" s="1"/>
  <c r="E435" i="18" s="1"/>
  <c r="F435" i="18" s="1"/>
  <c r="G435" i="18" s="1"/>
  <c r="H435" i="18" s="1"/>
  <c r="I435" i="18" s="1"/>
  <c r="J435" i="18" s="1"/>
  <c r="K435" i="18" s="1"/>
  <c r="L435" i="18" s="1"/>
  <c r="M435" i="18" s="1"/>
  <c r="N435" i="18" s="1"/>
  <c r="O435" i="18" s="1"/>
  <c r="P435" i="18" s="1"/>
  <c r="Q435" i="18" s="1"/>
  <c r="R435" i="18" s="1"/>
  <c r="S435" i="18" s="1"/>
  <c r="T435" i="18" s="1"/>
  <c r="U435" i="18" s="1"/>
  <c r="V435" i="18" s="1"/>
  <c r="W435" i="18" s="1"/>
  <c r="X435" i="18" s="1"/>
  <c r="Y435" i="18" s="1"/>
  <c r="K432" i="18"/>
  <c r="C396" i="18"/>
  <c r="D396" i="18" s="1"/>
  <c r="E396" i="18" s="1"/>
  <c r="F396" i="18" s="1"/>
  <c r="G396" i="18" s="1"/>
  <c r="H396" i="18" s="1"/>
  <c r="I396" i="18" s="1"/>
  <c r="J396" i="18" s="1"/>
  <c r="K396" i="18" s="1"/>
  <c r="L396" i="18" s="1"/>
  <c r="M396" i="18" s="1"/>
  <c r="N396" i="18" s="1"/>
  <c r="O396" i="18" s="1"/>
  <c r="P396" i="18" s="1"/>
  <c r="Q396" i="18" s="1"/>
  <c r="R396" i="18" s="1"/>
  <c r="S396" i="18" s="1"/>
  <c r="T396" i="18" s="1"/>
  <c r="U396" i="18" s="1"/>
  <c r="V396" i="18" s="1"/>
  <c r="W396" i="18" s="1"/>
  <c r="X396" i="18" s="1"/>
  <c r="Y396" i="18" s="1"/>
  <c r="K393" i="18"/>
  <c r="C357" i="18"/>
  <c r="D357" i="18" s="1"/>
  <c r="E357" i="18" s="1"/>
  <c r="F357" i="18" s="1"/>
  <c r="G357" i="18" s="1"/>
  <c r="H357" i="18" s="1"/>
  <c r="I357" i="18" s="1"/>
  <c r="J357" i="18" s="1"/>
  <c r="K357" i="18" s="1"/>
  <c r="L357" i="18" s="1"/>
  <c r="M357" i="18" s="1"/>
  <c r="N357" i="18" s="1"/>
  <c r="O357" i="18" s="1"/>
  <c r="P357" i="18" s="1"/>
  <c r="Q357" i="18" s="1"/>
  <c r="R357" i="18" s="1"/>
  <c r="S357" i="18" s="1"/>
  <c r="T357" i="18" s="1"/>
  <c r="U357" i="18" s="1"/>
  <c r="V357" i="18" s="1"/>
  <c r="W357" i="18" s="1"/>
  <c r="X357" i="18" s="1"/>
  <c r="Y357" i="18" s="1"/>
  <c r="K354" i="18"/>
  <c r="C318" i="18"/>
  <c r="D318" i="18" s="1"/>
  <c r="E318" i="18" s="1"/>
  <c r="F318" i="18" s="1"/>
  <c r="G318" i="18" s="1"/>
  <c r="H318" i="18" s="1"/>
  <c r="I318" i="18" s="1"/>
  <c r="J318" i="18" s="1"/>
  <c r="K318" i="18" s="1"/>
  <c r="L318" i="18" s="1"/>
  <c r="M318" i="18" s="1"/>
  <c r="N318" i="18" s="1"/>
  <c r="O318" i="18" s="1"/>
  <c r="P318" i="18" s="1"/>
  <c r="Q318" i="18" s="1"/>
  <c r="R318" i="18" s="1"/>
  <c r="S318" i="18" s="1"/>
  <c r="T318" i="18" s="1"/>
  <c r="U318" i="18" s="1"/>
  <c r="V318" i="18" s="1"/>
  <c r="W318" i="18" s="1"/>
  <c r="X318" i="18" s="1"/>
  <c r="Y318" i="18" s="1"/>
  <c r="K315" i="18"/>
  <c r="C279" i="18"/>
  <c r="D279" i="18" s="1"/>
  <c r="E279" i="18" s="1"/>
  <c r="F279" i="18" s="1"/>
  <c r="G279" i="18" s="1"/>
  <c r="H279" i="18" s="1"/>
  <c r="I279" i="18" s="1"/>
  <c r="J279" i="18" s="1"/>
  <c r="K279" i="18" s="1"/>
  <c r="L279" i="18" s="1"/>
  <c r="M279" i="18" s="1"/>
  <c r="N279" i="18" s="1"/>
  <c r="O279" i="18" s="1"/>
  <c r="P279" i="18" s="1"/>
  <c r="Q279" i="18" s="1"/>
  <c r="R279" i="18" s="1"/>
  <c r="S279" i="18" s="1"/>
  <c r="T279" i="18" s="1"/>
  <c r="U279" i="18" s="1"/>
  <c r="V279" i="18" s="1"/>
  <c r="W279" i="18" s="1"/>
  <c r="X279" i="18" s="1"/>
  <c r="Y279" i="18" s="1"/>
  <c r="K276" i="18"/>
  <c r="D240" i="18"/>
  <c r="E240" i="18" s="1"/>
  <c r="F240" i="18" s="1"/>
  <c r="G240" i="18" s="1"/>
  <c r="H240" i="18" s="1"/>
  <c r="I240" i="18" s="1"/>
  <c r="J240" i="18" s="1"/>
  <c r="K240" i="18" s="1"/>
  <c r="L240" i="18" s="1"/>
  <c r="M240" i="18" s="1"/>
  <c r="N240" i="18" s="1"/>
  <c r="O240" i="18" s="1"/>
  <c r="P240" i="18" s="1"/>
  <c r="Q240" i="18" s="1"/>
  <c r="R240" i="18" s="1"/>
  <c r="S240" i="18" s="1"/>
  <c r="T240" i="18" s="1"/>
  <c r="U240" i="18" s="1"/>
  <c r="V240" i="18" s="1"/>
  <c r="W240" i="18" s="1"/>
  <c r="X240" i="18" s="1"/>
  <c r="Y240" i="18" s="1"/>
  <c r="C240" i="18"/>
  <c r="K237" i="18"/>
  <c r="C201" i="18"/>
  <c r="D201" i="18" s="1"/>
  <c r="E201" i="18" s="1"/>
  <c r="F201" i="18" s="1"/>
  <c r="G201" i="18" s="1"/>
  <c r="H201" i="18" s="1"/>
  <c r="I201" i="18" s="1"/>
  <c r="J201" i="18" s="1"/>
  <c r="K201" i="18" s="1"/>
  <c r="L201" i="18" s="1"/>
  <c r="M201" i="18" s="1"/>
  <c r="N201" i="18" s="1"/>
  <c r="O201" i="18" s="1"/>
  <c r="P201" i="18" s="1"/>
  <c r="Q201" i="18" s="1"/>
  <c r="R201" i="18" s="1"/>
  <c r="S201" i="18" s="1"/>
  <c r="T201" i="18" s="1"/>
  <c r="U201" i="18" s="1"/>
  <c r="V201" i="18" s="1"/>
  <c r="W201" i="18" s="1"/>
  <c r="X201" i="18" s="1"/>
  <c r="Y201" i="18" s="1"/>
  <c r="K198" i="18"/>
  <c r="D162" i="18"/>
  <c r="E162" i="18" s="1"/>
  <c r="F162" i="18" s="1"/>
  <c r="G162" i="18" s="1"/>
  <c r="H162" i="18" s="1"/>
  <c r="I162" i="18" s="1"/>
  <c r="J162" i="18" s="1"/>
  <c r="K162" i="18" s="1"/>
  <c r="L162" i="18" s="1"/>
  <c r="M162" i="18" s="1"/>
  <c r="N162" i="18" s="1"/>
  <c r="O162" i="18" s="1"/>
  <c r="P162" i="18" s="1"/>
  <c r="Q162" i="18" s="1"/>
  <c r="R162" i="18" s="1"/>
  <c r="S162" i="18" s="1"/>
  <c r="T162" i="18" s="1"/>
  <c r="U162" i="18" s="1"/>
  <c r="V162" i="18" s="1"/>
  <c r="W162" i="18" s="1"/>
  <c r="X162" i="18" s="1"/>
  <c r="Y162" i="18" s="1"/>
  <c r="C162" i="18"/>
  <c r="K159" i="18"/>
  <c r="C123" i="18"/>
  <c r="D123" i="18" s="1"/>
  <c r="E123" i="18" s="1"/>
  <c r="F123" i="18" s="1"/>
  <c r="G123" i="18" s="1"/>
  <c r="H123" i="18" s="1"/>
  <c r="I123" i="18" s="1"/>
  <c r="J123" i="18" s="1"/>
  <c r="K123" i="18" s="1"/>
  <c r="L123" i="18" s="1"/>
  <c r="M123" i="18" s="1"/>
  <c r="N123" i="18" s="1"/>
  <c r="O123" i="18" s="1"/>
  <c r="P123" i="18" s="1"/>
  <c r="Q123" i="18" s="1"/>
  <c r="R123" i="18" s="1"/>
  <c r="S123" i="18" s="1"/>
  <c r="T123" i="18" s="1"/>
  <c r="U123" i="18" s="1"/>
  <c r="V123" i="18" s="1"/>
  <c r="W123" i="18" s="1"/>
  <c r="X123" i="18" s="1"/>
  <c r="Y123" i="18" s="1"/>
  <c r="K120" i="18"/>
  <c r="D84" i="18"/>
  <c r="E84" i="18" s="1"/>
  <c r="F84" i="18" s="1"/>
  <c r="G84" i="18" s="1"/>
  <c r="H84" i="18" s="1"/>
  <c r="I84" i="18" s="1"/>
  <c r="J84" i="18" s="1"/>
  <c r="K84" i="18" s="1"/>
  <c r="L84" i="18" s="1"/>
  <c r="M84" i="18" s="1"/>
  <c r="N84" i="18" s="1"/>
  <c r="O84" i="18" s="1"/>
  <c r="P84" i="18" s="1"/>
  <c r="Q84" i="18" s="1"/>
  <c r="R84" i="18" s="1"/>
  <c r="S84" i="18" s="1"/>
  <c r="T84" i="18" s="1"/>
  <c r="U84" i="18" s="1"/>
  <c r="V84" i="18" s="1"/>
  <c r="W84" i="18" s="1"/>
  <c r="X84" i="18" s="1"/>
  <c r="Y84" i="18" s="1"/>
  <c r="C84" i="18"/>
  <c r="K81" i="18"/>
  <c r="K42" i="18"/>
  <c r="K3" i="18"/>
  <c r="D45" i="18"/>
  <c r="E45" i="18" s="1"/>
  <c r="F45" i="18" s="1"/>
  <c r="G45" i="18" s="1"/>
  <c r="H45" i="18" s="1"/>
  <c r="I45" i="18" s="1"/>
  <c r="J45" i="18" s="1"/>
  <c r="K45" i="18" s="1"/>
  <c r="L45" i="18" s="1"/>
  <c r="M45" i="18" s="1"/>
  <c r="N45" i="18" s="1"/>
  <c r="O45" i="18" s="1"/>
  <c r="P45" i="18" s="1"/>
  <c r="Q45" i="18" s="1"/>
  <c r="R45" i="18" s="1"/>
  <c r="S45" i="18" s="1"/>
  <c r="T45" i="18" s="1"/>
  <c r="U45" i="18" s="1"/>
  <c r="V45" i="18" s="1"/>
  <c r="W45" i="18" s="1"/>
  <c r="X45" i="18" s="1"/>
  <c r="Y45" i="18" s="1"/>
  <c r="C45" i="18"/>
  <c r="J14" i="21"/>
  <c r="N10" i="21"/>
  <c r="G87" i="21" s="1"/>
  <c r="N9" i="21"/>
  <c r="F87" i="21" s="1"/>
  <c r="N8" i="21"/>
  <c r="E87" i="21" s="1"/>
  <c r="N7" i="21"/>
  <c r="D87" i="21" s="1"/>
  <c r="N6" i="21"/>
  <c r="C87" i="21" s="1"/>
  <c r="M10" i="21"/>
  <c r="G67" i="21" s="1"/>
  <c r="M9" i="21"/>
  <c r="F67" i="21" s="1"/>
  <c r="M8" i="21"/>
  <c r="E67" i="21" s="1"/>
  <c r="M7" i="21"/>
  <c r="D67" i="21" s="1"/>
  <c r="M6" i="21"/>
  <c r="L10" i="21"/>
  <c r="G47" i="21" s="1"/>
  <c r="L9" i="21"/>
  <c r="F47" i="21" s="1"/>
  <c r="L8" i="21"/>
  <c r="L7" i="21"/>
  <c r="D47" i="21" s="1"/>
  <c r="L6" i="21"/>
  <c r="C47" i="21" s="1"/>
  <c r="K10" i="21"/>
  <c r="G27" i="21" s="1"/>
  <c r="K9" i="21"/>
  <c r="F27" i="21" s="1"/>
  <c r="K8" i="21"/>
  <c r="E27" i="21" s="1"/>
  <c r="K7" i="21"/>
  <c r="D27" i="21" s="1"/>
  <c r="K6" i="21"/>
  <c r="C27" i="21" s="1"/>
  <c r="E47" i="21"/>
  <c r="C67" i="21"/>
  <c r="J6" i="21"/>
  <c r="C7" i="21" s="1"/>
  <c r="J10" i="21"/>
  <c r="G7" i="21" s="1"/>
  <c r="J9" i="21"/>
  <c r="F7" i="21" s="1"/>
  <c r="J8" i="21"/>
  <c r="E7" i="21" s="1"/>
  <c r="J7" i="21"/>
  <c r="D7" i="21" s="1"/>
  <c r="C6" i="18"/>
  <c r="D6" i="18" s="1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X6" i="18" s="1"/>
  <c r="Y6" i="18" s="1"/>
  <c r="S1" i="19"/>
  <c r="C14" i="19" s="1"/>
  <c r="AC4" i="6"/>
  <c r="R1" i="18"/>
  <c r="AO4" i="6"/>
  <c r="C8" i="24" l="1"/>
  <c r="C12" i="24"/>
  <c r="C16" i="24"/>
  <c r="C20" i="24"/>
  <c r="C24" i="24"/>
  <c r="C28" i="24"/>
  <c r="C32" i="24"/>
  <c r="C40" i="24"/>
  <c r="C48" i="24"/>
  <c r="C56" i="24"/>
  <c r="C68" i="24"/>
  <c r="C76" i="24"/>
  <c r="C84" i="24"/>
  <c r="C96" i="24"/>
  <c r="C104" i="24"/>
  <c r="C70" i="24"/>
  <c r="C82" i="24"/>
  <c r="C94" i="24"/>
  <c r="C7" i="24"/>
  <c r="C11" i="24"/>
  <c r="C15" i="24"/>
  <c r="C19" i="24"/>
  <c r="C23" i="24"/>
  <c r="C27" i="24"/>
  <c r="C31" i="24"/>
  <c r="C35" i="24"/>
  <c r="C39" i="24"/>
  <c r="C43" i="24"/>
  <c r="C47" i="24"/>
  <c r="C51" i="24"/>
  <c r="C55" i="24"/>
  <c r="C59" i="24"/>
  <c r="C63" i="24"/>
  <c r="C67" i="24"/>
  <c r="C71" i="24"/>
  <c r="C75" i="24"/>
  <c r="C79" i="24"/>
  <c r="C83" i="24"/>
  <c r="C87" i="24"/>
  <c r="C91" i="24"/>
  <c r="C95" i="24"/>
  <c r="C99" i="24"/>
  <c r="C103" i="24"/>
  <c r="C6" i="24"/>
  <c r="C10" i="24"/>
  <c r="C14" i="24"/>
  <c r="C18" i="24"/>
  <c r="C22" i="24"/>
  <c r="C26" i="24"/>
  <c r="C30" i="24"/>
  <c r="C34" i="24"/>
  <c r="C38" i="24"/>
  <c r="C42" i="24"/>
  <c r="C46" i="24"/>
  <c r="C50" i="24"/>
  <c r="C58" i="24"/>
  <c r="C66" i="24"/>
  <c r="C78" i="24"/>
  <c r="C90" i="24"/>
  <c r="C102" i="24"/>
  <c r="C5" i="24"/>
  <c r="C9" i="24"/>
  <c r="C13" i="24"/>
  <c r="C17" i="24"/>
  <c r="C21" i="24"/>
  <c r="C25" i="24"/>
  <c r="C29" i="24"/>
  <c r="C33" i="24"/>
  <c r="C37" i="24"/>
  <c r="C41" i="24"/>
  <c r="C45" i="24"/>
  <c r="C49" i="24"/>
  <c r="C53" i="24"/>
  <c r="C57" i="24"/>
  <c r="C61" i="24"/>
  <c r="C65" i="24"/>
  <c r="C69" i="24"/>
  <c r="C73" i="24"/>
  <c r="C77" i="24"/>
  <c r="C81" i="24"/>
  <c r="C85" i="24"/>
  <c r="C89" i="24"/>
  <c r="C93" i="24"/>
  <c r="C97" i="24"/>
  <c r="C101" i="24"/>
  <c r="C4" i="24"/>
  <c r="C36" i="24"/>
  <c r="C44" i="24"/>
  <c r="C52" i="24"/>
  <c r="C60" i="24"/>
  <c r="C64" i="24"/>
  <c r="C72" i="24"/>
  <c r="C80" i="24"/>
  <c r="C88" i="24"/>
  <c r="C92" i="24"/>
  <c r="C100" i="24"/>
  <c r="C54" i="24"/>
  <c r="C62" i="24"/>
  <c r="C74" i="24"/>
  <c r="C86" i="24"/>
  <c r="C98" i="24"/>
  <c r="F15" i="21"/>
  <c r="E25" i="21"/>
  <c r="D25" i="21"/>
  <c r="F23" i="21"/>
  <c r="G26" i="21"/>
  <c r="D14" i="21"/>
  <c r="D26" i="21"/>
  <c r="D12" i="21"/>
  <c r="D18" i="21"/>
  <c r="D24" i="21"/>
  <c r="D8" i="21"/>
  <c r="D22" i="21"/>
  <c r="C26" i="21"/>
  <c r="D20" i="21"/>
  <c r="D10" i="21"/>
  <c r="D16" i="21"/>
  <c r="F11" i="21"/>
  <c r="F19" i="21"/>
  <c r="F9" i="21"/>
  <c r="F17" i="21"/>
  <c r="F34" i="21" s="1"/>
  <c r="F25" i="21"/>
  <c r="F13" i="21"/>
  <c r="F21" i="21"/>
  <c r="F8" i="21"/>
  <c r="D9" i="21"/>
  <c r="F10" i="21"/>
  <c r="D11" i="21"/>
  <c r="F12" i="21"/>
  <c r="D13" i="21"/>
  <c r="F14" i="21"/>
  <c r="D15" i="21"/>
  <c r="F16" i="21"/>
  <c r="D17" i="21"/>
  <c r="F18" i="21"/>
  <c r="D19" i="21"/>
  <c r="F20" i="21"/>
  <c r="D21" i="21"/>
  <c r="F22" i="21"/>
  <c r="D23" i="21"/>
  <c r="F24" i="21"/>
  <c r="F26" i="21"/>
  <c r="E8" i="21"/>
  <c r="C9" i="21"/>
  <c r="G9" i="21"/>
  <c r="E10" i="21"/>
  <c r="C11" i="21"/>
  <c r="G11" i="21"/>
  <c r="E12" i="21"/>
  <c r="C13" i="21"/>
  <c r="G13" i="21"/>
  <c r="E14" i="21"/>
  <c r="C15" i="21"/>
  <c r="G15" i="21"/>
  <c r="E16" i="21"/>
  <c r="C17" i="21"/>
  <c r="G17" i="21"/>
  <c r="E18" i="21"/>
  <c r="C19" i="21"/>
  <c r="G19" i="21"/>
  <c r="E20" i="21"/>
  <c r="C21" i="21"/>
  <c r="G21" i="21"/>
  <c r="E22" i="21"/>
  <c r="C23" i="21"/>
  <c r="G23" i="21"/>
  <c r="E24" i="21"/>
  <c r="C25" i="21"/>
  <c r="G25" i="21"/>
  <c r="E26" i="21"/>
  <c r="C8" i="21"/>
  <c r="G8" i="21"/>
  <c r="E9" i="21"/>
  <c r="C10" i="21"/>
  <c r="G10" i="21"/>
  <c r="E11" i="21"/>
  <c r="C12" i="21"/>
  <c r="G12" i="21"/>
  <c r="E13" i="21"/>
  <c r="C14" i="21"/>
  <c r="G14" i="21"/>
  <c r="E15" i="21"/>
  <c r="C16" i="21"/>
  <c r="G16" i="21"/>
  <c r="E17" i="21"/>
  <c r="C18" i="21"/>
  <c r="G18" i="21"/>
  <c r="E19" i="21"/>
  <c r="C20" i="21"/>
  <c r="G20" i="21"/>
  <c r="E21" i="21"/>
  <c r="C22" i="21"/>
  <c r="G22" i="21"/>
  <c r="E23" i="21"/>
  <c r="C24" i="21"/>
  <c r="G24" i="21"/>
  <c r="D5" i="19"/>
  <c r="D7" i="19"/>
  <c r="D9" i="19"/>
  <c r="D11" i="19"/>
  <c r="D13" i="19"/>
  <c r="D15" i="19"/>
  <c r="C5" i="19"/>
  <c r="C7" i="19"/>
  <c r="C9" i="19"/>
  <c r="C11" i="19"/>
  <c r="C13" i="19"/>
  <c r="C15" i="19"/>
  <c r="D4" i="19"/>
  <c r="D6" i="19"/>
  <c r="D8" i="19"/>
  <c r="D10" i="19"/>
  <c r="D12" i="19"/>
  <c r="D14" i="19"/>
  <c r="F14" i="19" s="1"/>
  <c r="C4" i="19"/>
  <c r="C6" i="19"/>
  <c r="C8" i="19"/>
  <c r="C10" i="19"/>
  <c r="C12" i="19"/>
  <c r="C5" i="15"/>
  <c r="C4" i="15"/>
  <c r="C12" i="3"/>
  <c r="C2" i="15"/>
  <c r="C3" i="15"/>
  <c r="AD4" i="6"/>
  <c r="AE4" i="6"/>
  <c r="AF4" i="6"/>
  <c r="AG4" i="6"/>
  <c r="AH4" i="6"/>
  <c r="AI4" i="6"/>
  <c r="AJ4" i="6"/>
  <c r="AK4" i="6"/>
  <c r="AL4" i="6"/>
  <c r="AM4" i="6"/>
  <c r="AN4" i="6"/>
  <c r="AP4" i="6"/>
  <c r="AQ4" i="6"/>
  <c r="AR4" i="6"/>
  <c r="AS4" i="6"/>
  <c r="AT4" i="6"/>
  <c r="AU4" i="6"/>
  <c r="AV4" i="6"/>
  <c r="AW4" i="6"/>
  <c r="AX4" i="6"/>
  <c r="AY4" i="6"/>
  <c r="AZ4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P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AV82" i="6"/>
  <c r="AW82" i="6"/>
  <c r="AX82" i="6"/>
  <c r="AY82" i="6"/>
  <c r="AZ82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AV84" i="6"/>
  <c r="AW84" i="6"/>
  <c r="AX84" i="6"/>
  <c r="AY84" i="6"/>
  <c r="AZ84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U85" i="6"/>
  <c r="AV85" i="6"/>
  <c r="AW85" i="6"/>
  <c r="AX85" i="6"/>
  <c r="AY85" i="6"/>
  <c r="AZ85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/>
  <c r="AV95" i="6"/>
  <c r="AW95" i="6"/>
  <c r="AX95" i="6"/>
  <c r="AY95" i="6"/>
  <c r="AZ95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F38" i="21" l="1"/>
  <c r="F46" i="21"/>
  <c r="F30" i="21"/>
  <c r="E8" i="19"/>
  <c r="R8" i="19" s="1"/>
  <c r="L164" i="18" s="1"/>
  <c r="E9" i="19"/>
  <c r="R9" i="19" s="1"/>
  <c r="L203" i="18" s="1"/>
  <c r="F40" i="21"/>
  <c r="F32" i="21"/>
  <c r="C46" i="21"/>
  <c r="C44" i="21"/>
  <c r="C42" i="21"/>
  <c r="C40" i="21"/>
  <c r="C38" i="21"/>
  <c r="C36" i="21"/>
  <c r="C34" i="21"/>
  <c r="C32" i="21"/>
  <c r="C30" i="21"/>
  <c r="C28" i="21"/>
  <c r="C45" i="21"/>
  <c r="C43" i="21"/>
  <c r="C41" i="21"/>
  <c r="C39" i="21"/>
  <c r="C37" i="21"/>
  <c r="C35" i="21"/>
  <c r="C33" i="21"/>
  <c r="C31" i="21"/>
  <c r="C29" i="21"/>
  <c r="D46" i="21"/>
  <c r="D44" i="21"/>
  <c r="D40" i="21"/>
  <c r="D32" i="21"/>
  <c r="D42" i="21"/>
  <c r="D38" i="21"/>
  <c r="D28" i="21"/>
  <c r="D45" i="21"/>
  <c r="D43" i="21"/>
  <c r="D41" i="21"/>
  <c r="D39" i="21"/>
  <c r="D37" i="21"/>
  <c r="D35" i="21"/>
  <c r="D33" i="21"/>
  <c r="D31" i="21"/>
  <c r="D29" i="21"/>
  <c r="D36" i="21"/>
  <c r="D34" i="21"/>
  <c r="D30" i="21"/>
  <c r="F42" i="21"/>
  <c r="F41" i="21"/>
  <c r="F33" i="21"/>
  <c r="F29" i="21"/>
  <c r="F45" i="21"/>
  <c r="F43" i="21"/>
  <c r="F39" i="21"/>
  <c r="F35" i="21"/>
  <c r="F31" i="21"/>
  <c r="F37" i="21"/>
  <c r="E45" i="21"/>
  <c r="E43" i="21"/>
  <c r="E41" i="21"/>
  <c r="E39" i="21"/>
  <c r="E37" i="21"/>
  <c r="E35" i="21"/>
  <c r="E33" i="21"/>
  <c r="E31" i="21"/>
  <c r="E29" i="21"/>
  <c r="E46" i="21"/>
  <c r="E44" i="21"/>
  <c r="E42" i="21"/>
  <c r="E40" i="21"/>
  <c r="E38" i="21"/>
  <c r="E36" i="21"/>
  <c r="E34" i="21"/>
  <c r="E32" i="21"/>
  <c r="E30" i="21"/>
  <c r="E28" i="21"/>
  <c r="G46" i="21"/>
  <c r="G44" i="21"/>
  <c r="G42" i="21"/>
  <c r="G40" i="21"/>
  <c r="G38" i="21"/>
  <c r="G36" i="21"/>
  <c r="G34" i="21"/>
  <c r="G32" i="21"/>
  <c r="G30" i="21"/>
  <c r="G28" i="21"/>
  <c r="G45" i="21"/>
  <c r="G43" i="21"/>
  <c r="G41" i="21"/>
  <c r="G39" i="21"/>
  <c r="G37" i="21"/>
  <c r="G35" i="21"/>
  <c r="G33" i="21"/>
  <c r="G31" i="21"/>
  <c r="G29" i="21"/>
  <c r="F44" i="21"/>
  <c r="F36" i="21"/>
  <c r="F28" i="21"/>
  <c r="F12" i="19"/>
  <c r="F4" i="19"/>
  <c r="F13" i="19"/>
  <c r="F5" i="19"/>
  <c r="U9" i="19"/>
  <c r="O203" i="18" s="1"/>
  <c r="E6" i="19"/>
  <c r="R6" i="19" s="1"/>
  <c r="L86" i="18" s="1"/>
  <c r="F10" i="19"/>
  <c r="E15" i="19"/>
  <c r="O15" i="19" s="1"/>
  <c r="I437" i="18" s="1"/>
  <c r="E7" i="19"/>
  <c r="F11" i="19"/>
  <c r="E14" i="19"/>
  <c r="R14" i="19" s="1"/>
  <c r="L398" i="18" s="1"/>
  <c r="F8" i="19"/>
  <c r="O9" i="19"/>
  <c r="I203" i="18" s="1"/>
  <c r="F9" i="19"/>
  <c r="F6" i="19"/>
  <c r="E10" i="19"/>
  <c r="E11" i="19"/>
  <c r="F15" i="19"/>
  <c r="F7" i="19"/>
  <c r="E12" i="19"/>
  <c r="E4" i="19"/>
  <c r="E13" i="19"/>
  <c r="E5" i="19"/>
  <c r="F2" i="15"/>
  <c r="F3" i="15" l="1"/>
  <c r="C70" i="15" s="1"/>
  <c r="D70" i="15" s="1"/>
  <c r="V9" i="19"/>
  <c r="P203" i="18" s="1"/>
  <c r="X9" i="19"/>
  <c r="R203" i="18" s="1"/>
  <c r="AB8" i="19"/>
  <c r="V164" i="18" s="1"/>
  <c r="K9" i="19"/>
  <c r="E203" i="18" s="1"/>
  <c r="L9" i="19"/>
  <c r="F203" i="18" s="1"/>
  <c r="AA9" i="19"/>
  <c r="U203" i="18" s="1"/>
  <c r="AE9" i="19"/>
  <c r="Y203" i="18" s="1"/>
  <c r="AC9" i="19"/>
  <c r="W203" i="18" s="1"/>
  <c r="AB9" i="19"/>
  <c r="V203" i="18" s="1"/>
  <c r="N9" i="19"/>
  <c r="H203" i="18" s="1"/>
  <c r="K8" i="19"/>
  <c r="E164" i="18" s="1"/>
  <c r="AA8" i="19"/>
  <c r="U164" i="18" s="1"/>
  <c r="U8" i="19"/>
  <c r="O164" i="18" s="1"/>
  <c r="Z8" i="19"/>
  <c r="T164" i="18" s="1"/>
  <c r="Y8" i="19"/>
  <c r="S164" i="18" s="1"/>
  <c r="W9" i="19"/>
  <c r="Q203" i="18" s="1"/>
  <c r="M8" i="19"/>
  <c r="G164" i="18" s="1"/>
  <c r="Q9" i="19"/>
  <c r="K203" i="18" s="1"/>
  <c r="N8" i="19"/>
  <c r="H164" i="18" s="1"/>
  <c r="S9" i="19"/>
  <c r="M203" i="18" s="1"/>
  <c r="P9" i="19"/>
  <c r="J203" i="18" s="1"/>
  <c r="J9" i="19"/>
  <c r="D203" i="18" s="1"/>
  <c r="I9" i="19"/>
  <c r="C203" i="18" s="1"/>
  <c r="T9" i="19"/>
  <c r="N203" i="18" s="1"/>
  <c r="H8" i="19"/>
  <c r="B164" i="18" s="1"/>
  <c r="M9" i="19"/>
  <c r="G203" i="18" s="1"/>
  <c r="W8" i="19"/>
  <c r="Q164" i="18" s="1"/>
  <c r="H9" i="19"/>
  <c r="B203" i="18" s="1"/>
  <c r="Y9" i="19"/>
  <c r="S203" i="18" s="1"/>
  <c r="Z9" i="19"/>
  <c r="T203" i="18" s="1"/>
  <c r="T8" i="19"/>
  <c r="N164" i="18" s="1"/>
  <c r="AD9" i="19"/>
  <c r="X203" i="18" s="1"/>
  <c r="S8" i="19"/>
  <c r="M164" i="18" s="1"/>
  <c r="V8" i="19"/>
  <c r="P164" i="18" s="1"/>
  <c r="AC8" i="19"/>
  <c r="W164" i="18" s="1"/>
  <c r="P8" i="19"/>
  <c r="J164" i="18" s="1"/>
  <c r="O8" i="19"/>
  <c r="I164" i="18" s="1"/>
  <c r="Q8" i="19"/>
  <c r="K164" i="18" s="1"/>
  <c r="X8" i="19"/>
  <c r="R164" i="18" s="1"/>
  <c r="I8" i="19"/>
  <c r="C164" i="18" s="1"/>
  <c r="L8" i="19"/>
  <c r="F164" i="18" s="1"/>
  <c r="AE8" i="19"/>
  <c r="Y164" i="18" s="1"/>
  <c r="AD8" i="19"/>
  <c r="X164" i="18" s="1"/>
  <c r="J8" i="19"/>
  <c r="D164" i="18" s="1"/>
  <c r="E65" i="21"/>
  <c r="E63" i="21"/>
  <c r="E61" i="21"/>
  <c r="E59" i="21"/>
  <c r="E57" i="21"/>
  <c r="E55" i="21"/>
  <c r="E53" i="21"/>
  <c r="E51" i="21"/>
  <c r="E49" i="21"/>
  <c r="E66" i="21"/>
  <c r="E64" i="21"/>
  <c r="E62" i="21"/>
  <c r="E60" i="21"/>
  <c r="E58" i="21"/>
  <c r="E56" i="21"/>
  <c r="E54" i="21"/>
  <c r="E52" i="21"/>
  <c r="E50" i="21"/>
  <c r="E48" i="21"/>
  <c r="C64" i="21"/>
  <c r="C62" i="21"/>
  <c r="C60" i="21"/>
  <c r="C58" i="21"/>
  <c r="C56" i="21"/>
  <c r="C54" i="21"/>
  <c r="C52" i="21"/>
  <c r="C50" i="21"/>
  <c r="C48" i="21"/>
  <c r="C65" i="21"/>
  <c r="C63" i="21"/>
  <c r="C61" i="21"/>
  <c r="C59" i="21"/>
  <c r="C57" i="21"/>
  <c r="C55" i="21"/>
  <c r="C53" i="21"/>
  <c r="C51" i="21"/>
  <c r="C49" i="21"/>
  <c r="C66" i="21"/>
  <c r="D60" i="21"/>
  <c r="D56" i="21"/>
  <c r="D66" i="21"/>
  <c r="D62" i="21"/>
  <c r="D48" i="21"/>
  <c r="D65" i="21"/>
  <c r="D63" i="21"/>
  <c r="D61" i="21"/>
  <c r="D59" i="21"/>
  <c r="D57" i="21"/>
  <c r="D55" i="21"/>
  <c r="D53" i="21"/>
  <c r="D51" i="21"/>
  <c r="D49" i="21"/>
  <c r="D64" i="21"/>
  <c r="D58" i="21"/>
  <c r="D54" i="21"/>
  <c r="D52" i="21"/>
  <c r="D50" i="21"/>
  <c r="F61" i="21"/>
  <c r="F57" i="21"/>
  <c r="F49" i="21"/>
  <c r="F63" i="21"/>
  <c r="F53" i="21"/>
  <c r="F65" i="21"/>
  <c r="F59" i="21"/>
  <c r="F55" i="21"/>
  <c r="F51" i="21"/>
  <c r="F52" i="21"/>
  <c r="F60" i="21"/>
  <c r="F62" i="21"/>
  <c r="F50" i="21"/>
  <c r="F58" i="21"/>
  <c r="F66" i="21"/>
  <c r="F54" i="21"/>
  <c r="F48" i="21"/>
  <c r="F56" i="21"/>
  <c r="F64" i="21"/>
  <c r="G64" i="21"/>
  <c r="G62" i="21"/>
  <c r="G60" i="21"/>
  <c r="G58" i="21"/>
  <c r="G56" i="21"/>
  <c r="G54" i="21"/>
  <c r="G52" i="21"/>
  <c r="G50" i="21"/>
  <c r="G48" i="21"/>
  <c r="G65" i="21"/>
  <c r="G63" i="21"/>
  <c r="G61" i="21"/>
  <c r="G59" i="21"/>
  <c r="G57" i="21"/>
  <c r="G55" i="21"/>
  <c r="G53" i="21"/>
  <c r="G51" i="21"/>
  <c r="G49" i="21"/>
  <c r="G66" i="21"/>
  <c r="U6" i="19"/>
  <c r="O86" i="18" s="1"/>
  <c r="AE15" i="19"/>
  <c r="Y437" i="18" s="1"/>
  <c r="S15" i="19"/>
  <c r="M437" i="18" s="1"/>
  <c r="W6" i="19"/>
  <c r="Q86" i="18" s="1"/>
  <c r="K15" i="19"/>
  <c r="E437" i="18" s="1"/>
  <c r="V15" i="19"/>
  <c r="P437" i="18" s="1"/>
  <c r="T6" i="19"/>
  <c r="N86" i="18" s="1"/>
  <c r="Q6" i="19"/>
  <c r="K86" i="18" s="1"/>
  <c r="H6" i="19"/>
  <c r="B86" i="18" s="1"/>
  <c r="I15" i="19"/>
  <c r="C437" i="18" s="1"/>
  <c r="W15" i="19"/>
  <c r="Q437" i="18" s="1"/>
  <c r="N15" i="19"/>
  <c r="H437" i="18" s="1"/>
  <c r="M15" i="19"/>
  <c r="G437" i="18" s="1"/>
  <c r="Z15" i="19"/>
  <c r="T437" i="18" s="1"/>
  <c r="P6" i="19"/>
  <c r="J86" i="18" s="1"/>
  <c r="AC15" i="19"/>
  <c r="W437" i="18" s="1"/>
  <c r="Q15" i="19"/>
  <c r="K437" i="18" s="1"/>
  <c r="H15" i="19"/>
  <c r="B437" i="18" s="1"/>
  <c r="AA15" i="19"/>
  <c r="U437" i="18" s="1"/>
  <c r="AD15" i="19"/>
  <c r="X437" i="18" s="1"/>
  <c r="T15" i="19"/>
  <c r="N437" i="18" s="1"/>
  <c r="Y15" i="19"/>
  <c r="S437" i="18" s="1"/>
  <c r="J15" i="19"/>
  <c r="D437" i="18" s="1"/>
  <c r="AB15" i="19"/>
  <c r="V437" i="18" s="1"/>
  <c r="X15" i="19"/>
  <c r="R437" i="18" s="1"/>
  <c r="L15" i="19"/>
  <c r="F437" i="18" s="1"/>
  <c r="P15" i="19"/>
  <c r="J437" i="18" s="1"/>
  <c r="P14" i="19"/>
  <c r="J398" i="18" s="1"/>
  <c r="Z14" i="19"/>
  <c r="T398" i="18" s="1"/>
  <c r="V14" i="19"/>
  <c r="P398" i="18" s="1"/>
  <c r="AC14" i="19"/>
  <c r="W398" i="18" s="1"/>
  <c r="J14" i="19"/>
  <c r="D398" i="18" s="1"/>
  <c r="AD14" i="19"/>
  <c r="X398" i="18" s="1"/>
  <c r="K14" i="19"/>
  <c r="E398" i="18" s="1"/>
  <c r="T14" i="19"/>
  <c r="N398" i="18" s="1"/>
  <c r="Y14" i="19"/>
  <c r="S398" i="18" s="1"/>
  <c r="S14" i="19"/>
  <c r="M398" i="18" s="1"/>
  <c r="AE14" i="19"/>
  <c r="Y398" i="18" s="1"/>
  <c r="M14" i="19"/>
  <c r="G398" i="18" s="1"/>
  <c r="X14" i="19"/>
  <c r="R398" i="18" s="1"/>
  <c r="W14" i="19"/>
  <c r="Q398" i="18" s="1"/>
  <c r="N14" i="19"/>
  <c r="H398" i="18" s="1"/>
  <c r="L14" i="19"/>
  <c r="F398" i="18" s="1"/>
  <c r="AB14" i="19"/>
  <c r="V398" i="18" s="1"/>
  <c r="AA14" i="19"/>
  <c r="U398" i="18" s="1"/>
  <c r="I14" i="19"/>
  <c r="C398" i="18" s="1"/>
  <c r="Q14" i="19"/>
  <c r="K398" i="18" s="1"/>
  <c r="O14" i="19"/>
  <c r="I398" i="18" s="1"/>
  <c r="H14" i="19"/>
  <c r="B398" i="18" s="1"/>
  <c r="U14" i="19"/>
  <c r="O398" i="18" s="1"/>
  <c r="R7" i="19"/>
  <c r="L125" i="18" s="1"/>
  <c r="N7" i="19"/>
  <c r="H125" i="18" s="1"/>
  <c r="K6" i="19"/>
  <c r="E86" i="18" s="1"/>
  <c r="S7" i="19"/>
  <c r="M125" i="18" s="1"/>
  <c r="X6" i="19"/>
  <c r="R86" i="18" s="1"/>
  <c r="N6" i="19"/>
  <c r="H86" i="18" s="1"/>
  <c r="O6" i="19"/>
  <c r="I86" i="18" s="1"/>
  <c r="V7" i="19"/>
  <c r="P125" i="18" s="1"/>
  <c r="AB7" i="19"/>
  <c r="V125" i="18" s="1"/>
  <c r="S6" i="19"/>
  <c r="M86" i="18" s="1"/>
  <c r="O7" i="19"/>
  <c r="I125" i="18" s="1"/>
  <c r="X7" i="19"/>
  <c r="R125" i="18" s="1"/>
  <c r="J7" i="19"/>
  <c r="D125" i="18" s="1"/>
  <c r="AC7" i="19"/>
  <c r="W125" i="18" s="1"/>
  <c r="L7" i="19"/>
  <c r="F125" i="18" s="1"/>
  <c r="Z7" i="19"/>
  <c r="T125" i="18" s="1"/>
  <c r="AA6" i="19"/>
  <c r="U86" i="18" s="1"/>
  <c r="I6" i="19"/>
  <c r="C86" i="18" s="1"/>
  <c r="I7" i="19"/>
  <c r="C125" i="18" s="1"/>
  <c r="J6" i="19"/>
  <c r="D86" i="18" s="1"/>
  <c r="P7" i="19"/>
  <c r="J125" i="18" s="1"/>
  <c r="AD6" i="19"/>
  <c r="X86" i="18" s="1"/>
  <c r="L6" i="19"/>
  <c r="F86" i="18" s="1"/>
  <c r="AE6" i="19"/>
  <c r="Y86" i="18" s="1"/>
  <c r="M6" i="19"/>
  <c r="G86" i="18" s="1"/>
  <c r="W7" i="19"/>
  <c r="Q125" i="18" s="1"/>
  <c r="Z6" i="19"/>
  <c r="T86" i="18" s="1"/>
  <c r="K7" i="19"/>
  <c r="E125" i="18" s="1"/>
  <c r="AD7" i="19"/>
  <c r="X125" i="18" s="1"/>
  <c r="R15" i="19"/>
  <c r="L437" i="18" s="1"/>
  <c r="U15" i="19"/>
  <c r="O437" i="18" s="1"/>
  <c r="Y6" i="19"/>
  <c r="S86" i="18" s="1"/>
  <c r="Y7" i="19"/>
  <c r="S125" i="18" s="1"/>
  <c r="H7" i="19"/>
  <c r="B125" i="18" s="1"/>
  <c r="AA7" i="19"/>
  <c r="U125" i="18" s="1"/>
  <c r="AB6" i="19"/>
  <c r="V86" i="18" s="1"/>
  <c r="V6" i="19"/>
  <c r="P86" i="18" s="1"/>
  <c r="AC6" i="19"/>
  <c r="W86" i="18" s="1"/>
  <c r="M7" i="19"/>
  <c r="G125" i="18" s="1"/>
  <c r="Q7" i="19"/>
  <c r="K125" i="18" s="1"/>
  <c r="AE7" i="19"/>
  <c r="Y125" i="18" s="1"/>
  <c r="U7" i="19"/>
  <c r="O125" i="18" s="1"/>
  <c r="T7" i="19"/>
  <c r="N125" i="18" s="1"/>
  <c r="R4" i="19"/>
  <c r="L8" i="18" s="1"/>
  <c r="AA4" i="19"/>
  <c r="U8" i="18" s="1"/>
  <c r="K4" i="19"/>
  <c r="E8" i="18" s="1"/>
  <c r="P4" i="19"/>
  <c r="J8" i="18" s="1"/>
  <c r="Y4" i="19"/>
  <c r="S8" i="18" s="1"/>
  <c r="I4" i="19"/>
  <c r="C8" i="18" s="1"/>
  <c r="S4" i="19"/>
  <c r="M8" i="18" s="1"/>
  <c r="Q4" i="19"/>
  <c r="K8" i="18" s="1"/>
  <c r="AD4" i="19"/>
  <c r="X8" i="18" s="1"/>
  <c r="N4" i="19"/>
  <c r="H8" i="18" s="1"/>
  <c r="W4" i="19"/>
  <c r="Q8" i="18" s="1"/>
  <c r="AB4" i="19"/>
  <c r="V8" i="18" s="1"/>
  <c r="L4" i="19"/>
  <c r="F8" i="18" s="1"/>
  <c r="U4" i="19"/>
  <c r="O8" i="18" s="1"/>
  <c r="V4" i="19"/>
  <c r="P8" i="18" s="1"/>
  <c r="AE4" i="19"/>
  <c r="Y8" i="18" s="1"/>
  <c r="O4" i="19"/>
  <c r="I8" i="18" s="1"/>
  <c r="T4" i="19"/>
  <c r="N8" i="18" s="1"/>
  <c r="AC4" i="19"/>
  <c r="W8" i="18" s="1"/>
  <c r="M4" i="19"/>
  <c r="G8" i="18" s="1"/>
  <c r="Z4" i="19"/>
  <c r="T8" i="18" s="1"/>
  <c r="J4" i="19"/>
  <c r="D8" i="18" s="1"/>
  <c r="X4" i="19"/>
  <c r="R8" i="18" s="1"/>
  <c r="H4" i="19"/>
  <c r="B8" i="18" s="1"/>
  <c r="R10" i="19"/>
  <c r="L242" i="18" s="1"/>
  <c r="AA10" i="19"/>
  <c r="U242" i="18" s="1"/>
  <c r="K10" i="19"/>
  <c r="E242" i="18" s="1"/>
  <c r="P10" i="19"/>
  <c r="J242" i="18" s="1"/>
  <c r="Y10" i="19"/>
  <c r="S242" i="18" s="1"/>
  <c r="I10" i="19"/>
  <c r="C242" i="18" s="1"/>
  <c r="S10" i="19"/>
  <c r="M242" i="18" s="1"/>
  <c r="H10" i="19"/>
  <c r="B242" i="18" s="1"/>
  <c r="AD10" i="19"/>
  <c r="X242" i="18" s="1"/>
  <c r="W10" i="19"/>
  <c r="Q242" i="18" s="1"/>
  <c r="Q244" i="18" s="1"/>
  <c r="Q246" i="18" s="1"/>
  <c r="L10" i="19"/>
  <c r="F242" i="18" s="1"/>
  <c r="V10" i="19"/>
  <c r="P242" i="18" s="1"/>
  <c r="P244" i="18" s="1"/>
  <c r="P246" i="18" s="1"/>
  <c r="AE10" i="19"/>
  <c r="Y242" i="18" s="1"/>
  <c r="O10" i="19"/>
  <c r="I242" i="18" s="1"/>
  <c r="T10" i="19"/>
  <c r="N242" i="18" s="1"/>
  <c r="AC10" i="19"/>
  <c r="W242" i="18" s="1"/>
  <c r="M10" i="19"/>
  <c r="G242" i="18" s="1"/>
  <c r="Z10" i="19"/>
  <c r="T242" i="18" s="1"/>
  <c r="J10" i="19"/>
  <c r="D242" i="18" s="1"/>
  <c r="X10" i="19"/>
  <c r="R242" i="18" s="1"/>
  <c r="Q10" i="19"/>
  <c r="K242" i="18" s="1"/>
  <c r="N10" i="19"/>
  <c r="H242" i="18" s="1"/>
  <c r="AB10" i="19"/>
  <c r="V242" i="18" s="1"/>
  <c r="U10" i="19"/>
  <c r="O242" i="18" s="1"/>
  <c r="O244" i="18" s="1"/>
  <c r="O246" i="18" s="1"/>
  <c r="R13" i="19"/>
  <c r="L359" i="18" s="1"/>
  <c r="P13" i="19"/>
  <c r="J359" i="18" s="1"/>
  <c r="U13" i="19"/>
  <c r="O359" i="18" s="1"/>
  <c r="AE13" i="19"/>
  <c r="Y359" i="18" s="1"/>
  <c r="O13" i="19"/>
  <c r="I359" i="18" s="1"/>
  <c r="L13" i="19"/>
  <c r="F359" i="18" s="1"/>
  <c r="J13" i="19"/>
  <c r="D359" i="18" s="1"/>
  <c r="M13" i="19"/>
  <c r="G359" i="18" s="1"/>
  <c r="AB13" i="19"/>
  <c r="V359" i="18" s="1"/>
  <c r="N13" i="19"/>
  <c r="H359" i="18" s="1"/>
  <c r="Q13" i="19"/>
  <c r="K359" i="18" s="1"/>
  <c r="K13" i="19"/>
  <c r="E359" i="18" s="1"/>
  <c r="V13" i="19"/>
  <c r="P359" i="18" s="1"/>
  <c r="X13" i="19"/>
  <c r="R359" i="18" s="1"/>
  <c r="Y13" i="19"/>
  <c r="S359" i="18" s="1"/>
  <c r="I13" i="19"/>
  <c r="C359" i="18" s="1"/>
  <c r="S13" i="19"/>
  <c r="M359" i="18" s="1"/>
  <c r="T13" i="19"/>
  <c r="N359" i="18" s="1"/>
  <c r="Z13" i="19"/>
  <c r="T359" i="18" s="1"/>
  <c r="AC13" i="19"/>
  <c r="W359" i="18" s="1"/>
  <c r="W13" i="19"/>
  <c r="Q359" i="18" s="1"/>
  <c r="AD13" i="19"/>
  <c r="X359" i="18" s="1"/>
  <c r="H13" i="19"/>
  <c r="B359" i="18" s="1"/>
  <c r="AA13" i="19"/>
  <c r="U359" i="18" s="1"/>
  <c r="R11" i="19"/>
  <c r="L281" i="18" s="1"/>
  <c r="Y11" i="19"/>
  <c r="S281" i="18" s="1"/>
  <c r="I11" i="19"/>
  <c r="C281" i="18" s="1"/>
  <c r="S11" i="19"/>
  <c r="M281" i="18" s="1"/>
  <c r="X11" i="19"/>
  <c r="R281" i="18" s="1"/>
  <c r="H11" i="19"/>
  <c r="B281" i="18" s="1"/>
  <c r="Z11" i="19"/>
  <c r="T281" i="18" s="1"/>
  <c r="AA11" i="19"/>
  <c r="U281" i="18" s="1"/>
  <c r="P11" i="19"/>
  <c r="J281" i="18" s="1"/>
  <c r="N11" i="19"/>
  <c r="H281" i="18" s="1"/>
  <c r="AE11" i="19"/>
  <c r="Y281" i="18" s="1"/>
  <c r="T11" i="19"/>
  <c r="N281" i="18" s="1"/>
  <c r="V11" i="19"/>
  <c r="P281" i="18" s="1"/>
  <c r="P283" i="18" s="1"/>
  <c r="P285" i="18" s="1"/>
  <c r="AC11" i="19"/>
  <c r="W281" i="18" s="1"/>
  <c r="M11" i="19"/>
  <c r="G281" i="18" s="1"/>
  <c r="W11" i="19"/>
  <c r="Q281" i="18" s="1"/>
  <c r="Q283" i="18" s="1"/>
  <c r="Q285" i="18" s="1"/>
  <c r="AB11" i="19"/>
  <c r="V281" i="18" s="1"/>
  <c r="L11" i="19"/>
  <c r="F281" i="18" s="1"/>
  <c r="J11" i="19"/>
  <c r="D281" i="18" s="1"/>
  <c r="Q11" i="19"/>
  <c r="K281" i="18" s="1"/>
  <c r="K11" i="19"/>
  <c r="E281" i="18" s="1"/>
  <c r="AD11" i="19"/>
  <c r="X281" i="18" s="1"/>
  <c r="U11" i="19"/>
  <c r="O281" i="18" s="1"/>
  <c r="O283" i="18" s="1"/>
  <c r="O285" i="18" s="1"/>
  <c r="O11" i="19"/>
  <c r="I281" i="18" s="1"/>
  <c r="R12" i="19"/>
  <c r="L320" i="18" s="1"/>
  <c r="X12" i="19"/>
  <c r="R320" i="18" s="1"/>
  <c r="H12" i="19"/>
  <c r="B320" i="18" s="1"/>
  <c r="S12" i="19"/>
  <c r="M320" i="18" s="1"/>
  <c r="Y12" i="19"/>
  <c r="S320" i="18" s="1"/>
  <c r="I12" i="19"/>
  <c r="C320" i="18" s="1"/>
  <c r="Z12" i="19"/>
  <c r="T320" i="18" s="1"/>
  <c r="P12" i="19"/>
  <c r="J320" i="18" s="1"/>
  <c r="K12" i="19"/>
  <c r="E320" i="18" s="1"/>
  <c r="AD12" i="19"/>
  <c r="X320" i="18" s="1"/>
  <c r="T12" i="19"/>
  <c r="N320" i="18" s="1"/>
  <c r="O12" i="19"/>
  <c r="I320" i="18" s="1"/>
  <c r="V12" i="19"/>
  <c r="P320" i="18" s="1"/>
  <c r="AB12" i="19"/>
  <c r="V320" i="18" s="1"/>
  <c r="L12" i="19"/>
  <c r="F320" i="18" s="1"/>
  <c r="W12" i="19"/>
  <c r="Q320" i="18" s="1"/>
  <c r="AC12" i="19"/>
  <c r="W320" i="18" s="1"/>
  <c r="M12" i="19"/>
  <c r="G320" i="18" s="1"/>
  <c r="J12" i="19"/>
  <c r="D320" i="18" s="1"/>
  <c r="AA12" i="19"/>
  <c r="U320" i="18" s="1"/>
  <c r="Q12" i="19"/>
  <c r="K320" i="18" s="1"/>
  <c r="N12" i="19"/>
  <c r="H320" i="18" s="1"/>
  <c r="AE12" i="19"/>
  <c r="Y320" i="18" s="1"/>
  <c r="U12" i="19"/>
  <c r="O320" i="18" s="1"/>
  <c r="R5" i="19"/>
  <c r="L47" i="18" s="1"/>
  <c r="X5" i="19"/>
  <c r="R47" i="18" s="1"/>
  <c r="AC5" i="19"/>
  <c r="W47" i="18" s="1"/>
  <c r="M5" i="19"/>
  <c r="G47" i="18" s="1"/>
  <c r="W5" i="19"/>
  <c r="Q47" i="18" s="1"/>
  <c r="H5" i="19"/>
  <c r="B47" i="18" s="1"/>
  <c r="J5" i="19"/>
  <c r="D47" i="18" s="1"/>
  <c r="U5" i="19"/>
  <c r="O47" i="18" s="1"/>
  <c r="O5" i="19"/>
  <c r="I47" i="18" s="1"/>
  <c r="AD5" i="19"/>
  <c r="X47" i="18" s="1"/>
  <c r="T5" i="19"/>
  <c r="N47" i="18" s="1"/>
  <c r="I5" i="19"/>
  <c r="C47" i="18" s="1"/>
  <c r="V5" i="19"/>
  <c r="P47" i="18" s="1"/>
  <c r="AB5" i="19"/>
  <c r="V47" i="18" s="1"/>
  <c r="L5" i="19"/>
  <c r="F47" i="18" s="1"/>
  <c r="Q5" i="19"/>
  <c r="K47" i="18" s="1"/>
  <c r="AA5" i="19"/>
  <c r="U47" i="18" s="1"/>
  <c r="K5" i="19"/>
  <c r="E47" i="18" s="1"/>
  <c r="Z5" i="19"/>
  <c r="T47" i="18" s="1"/>
  <c r="P5" i="19"/>
  <c r="J47" i="18" s="1"/>
  <c r="AE5" i="19"/>
  <c r="Y47" i="18" s="1"/>
  <c r="N5" i="19"/>
  <c r="H47" i="18" s="1"/>
  <c r="Y5" i="19"/>
  <c r="S47" i="18" s="1"/>
  <c r="S5" i="19"/>
  <c r="M47" i="18" s="1"/>
  <c r="P322" i="18" l="1"/>
  <c r="P324" i="18" s="1"/>
  <c r="S244" i="18"/>
  <c r="S246" i="18" s="1"/>
  <c r="P205" i="18"/>
  <c r="P207" i="18" s="1"/>
  <c r="C23" i="15"/>
  <c r="C10" i="15"/>
  <c r="D10" i="15" s="1"/>
  <c r="C31" i="15"/>
  <c r="C18" i="15"/>
  <c r="D18" i="15" s="1"/>
  <c r="C13" i="15"/>
  <c r="D13" i="15" s="1"/>
  <c r="C21" i="15"/>
  <c r="N244" i="18" s="1"/>
  <c r="N246" i="18" s="1"/>
  <c r="C16" i="15"/>
  <c r="D16" i="15" s="1"/>
  <c r="C29" i="15"/>
  <c r="P166" i="18" s="1"/>
  <c r="P168" i="18" s="1"/>
  <c r="C26" i="15"/>
  <c r="O322" i="18" s="1"/>
  <c r="O324" i="18" s="1"/>
  <c r="C15" i="15"/>
  <c r="D15" i="15" s="1"/>
  <c r="C20" i="15"/>
  <c r="D20" i="15" s="1"/>
  <c r="C24" i="15"/>
  <c r="T244" i="18" s="1"/>
  <c r="T246" i="18" s="1"/>
  <c r="C27" i="15"/>
  <c r="S205" i="18" s="1"/>
  <c r="S207" i="18" s="1"/>
  <c r="C11" i="15"/>
  <c r="D11" i="15" s="1"/>
  <c r="C17" i="15"/>
  <c r="D17" i="15" s="1"/>
  <c r="C30" i="15"/>
  <c r="L205" i="18" s="1"/>
  <c r="L207" i="18" s="1"/>
  <c r="L213" i="18" s="1"/>
  <c r="L225" i="18" s="1"/>
  <c r="C14" i="15"/>
  <c r="C12" i="15"/>
  <c r="D12" i="15" s="1"/>
  <c r="C19" i="15"/>
  <c r="D19" i="15" s="1"/>
  <c r="C25" i="15"/>
  <c r="O205" i="18" s="1"/>
  <c r="O207" i="18" s="1"/>
  <c r="O213" i="18" s="1"/>
  <c r="O225" i="18" s="1"/>
  <c r="C28" i="15"/>
  <c r="W244" i="18" s="1"/>
  <c r="W246" i="18" s="1"/>
  <c r="C22" i="15"/>
  <c r="S283" i="18" s="1"/>
  <c r="S285" i="18" s="1"/>
  <c r="C57" i="15"/>
  <c r="C36" i="15"/>
  <c r="C67" i="15"/>
  <c r="D67" i="15" s="1"/>
  <c r="C60" i="15"/>
  <c r="C90" i="15"/>
  <c r="D90" i="15" s="1"/>
  <c r="C88" i="15"/>
  <c r="D88" i="15" s="1"/>
  <c r="C47" i="15"/>
  <c r="C63" i="15"/>
  <c r="C74" i="15"/>
  <c r="D74" i="15" s="1"/>
  <c r="C40" i="15"/>
  <c r="C61" i="15"/>
  <c r="C101" i="15"/>
  <c r="D101" i="15" s="1"/>
  <c r="C93" i="15"/>
  <c r="D93" i="15" s="1"/>
  <c r="C49" i="15"/>
  <c r="C53" i="15"/>
  <c r="C106" i="15"/>
  <c r="D106" i="15" s="1"/>
  <c r="C37" i="15"/>
  <c r="C91" i="15"/>
  <c r="D91" i="15" s="1"/>
  <c r="C92" i="15"/>
  <c r="D92" i="15" s="1"/>
  <c r="C33" i="15"/>
  <c r="C84" i="15"/>
  <c r="D84" i="15" s="1"/>
  <c r="C86" i="15"/>
  <c r="D86" i="15" s="1"/>
  <c r="C108" i="15"/>
  <c r="D108" i="15" s="1"/>
  <c r="C73" i="15"/>
  <c r="D73" i="15" s="1"/>
  <c r="C78" i="15"/>
  <c r="D78" i="15" s="1"/>
  <c r="C65" i="15"/>
  <c r="D65" i="15" s="1"/>
  <c r="C85" i="15"/>
  <c r="D85" i="15" s="1"/>
  <c r="C97" i="15"/>
  <c r="D97" i="15" s="1"/>
  <c r="C79" i="15"/>
  <c r="D79" i="15" s="1"/>
  <c r="C111" i="15"/>
  <c r="D111" i="15" s="1"/>
  <c r="C35" i="15"/>
  <c r="C100" i="15"/>
  <c r="D100" i="15" s="1"/>
  <c r="C104" i="15"/>
  <c r="D104" i="15" s="1"/>
  <c r="C66" i="15"/>
  <c r="D66" i="15" s="1"/>
  <c r="C72" i="15"/>
  <c r="D72" i="15" s="1"/>
  <c r="C102" i="15"/>
  <c r="D102" i="15" s="1"/>
  <c r="C82" i="15"/>
  <c r="D82" i="15" s="1"/>
  <c r="C110" i="15"/>
  <c r="D110" i="15" s="1"/>
  <c r="C58" i="15"/>
  <c r="C68" i="15"/>
  <c r="D68" i="15" s="1"/>
  <c r="C105" i="15"/>
  <c r="D105" i="15" s="1"/>
  <c r="C45" i="15"/>
  <c r="C107" i="15"/>
  <c r="D107" i="15" s="1"/>
  <c r="C54" i="15"/>
  <c r="C109" i="15"/>
  <c r="D109" i="15" s="1"/>
  <c r="C59" i="15"/>
  <c r="C76" i="15"/>
  <c r="D76" i="15" s="1"/>
  <c r="C95" i="15"/>
  <c r="D95" i="15" s="1"/>
  <c r="C32" i="15"/>
  <c r="C244" i="18" s="1"/>
  <c r="C246" i="18" s="1"/>
  <c r="C38" i="15"/>
  <c r="C94" i="15"/>
  <c r="D94" i="15" s="1"/>
  <c r="C43" i="15"/>
  <c r="C103" i="15"/>
  <c r="D103" i="15" s="1"/>
  <c r="C87" i="15"/>
  <c r="D87" i="15" s="1"/>
  <c r="C39" i="15"/>
  <c r="C83" i="15"/>
  <c r="D83" i="15" s="1"/>
  <c r="C98" i="15"/>
  <c r="D98" i="15" s="1"/>
  <c r="C51" i="15"/>
  <c r="C64" i="15"/>
  <c r="C42" i="15"/>
  <c r="C46" i="15"/>
  <c r="C52" i="15"/>
  <c r="C62" i="15"/>
  <c r="C75" i="15"/>
  <c r="D75" i="15" s="1"/>
  <c r="C41" i="15"/>
  <c r="C80" i="15"/>
  <c r="D80" i="15" s="1"/>
  <c r="C89" i="15"/>
  <c r="D89" i="15" s="1"/>
  <c r="C56" i="15"/>
  <c r="C81" i="15"/>
  <c r="D81" i="15" s="1"/>
  <c r="C44" i="15"/>
  <c r="C99" i="15"/>
  <c r="D99" i="15" s="1"/>
  <c r="C96" i="15"/>
  <c r="D96" i="15" s="1"/>
  <c r="C112" i="15"/>
  <c r="D112" i="15" s="1"/>
  <c r="C48" i="15"/>
  <c r="C55" i="15"/>
  <c r="C71" i="15"/>
  <c r="D71" i="15" s="1"/>
  <c r="C69" i="15"/>
  <c r="D69" i="15" s="1"/>
  <c r="C50" i="15"/>
  <c r="C34" i="15"/>
  <c r="X205" i="18" s="1"/>
  <c r="X207" i="18" s="1"/>
  <c r="C77" i="15"/>
  <c r="D77" i="15" s="1"/>
  <c r="O309" i="18"/>
  <c r="O311" i="18" s="1"/>
  <c r="P309" i="18"/>
  <c r="P311" i="18" s="1"/>
  <c r="Q270" i="18"/>
  <c r="Q272" i="18" s="1"/>
  <c r="Q309" i="18"/>
  <c r="Q311" i="18" s="1"/>
  <c r="O270" i="18"/>
  <c r="O272" i="18" s="1"/>
  <c r="P270" i="18"/>
  <c r="P272" i="18" s="1"/>
  <c r="E85" i="21"/>
  <c r="E83" i="21"/>
  <c r="E81" i="21"/>
  <c r="E79" i="21"/>
  <c r="E77" i="21"/>
  <c r="E75" i="21"/>
  <c r="E73" i="21"/>
  <c r="E71" i="21"/>
  <c r="E69" i="21"/>
  <c r="E86" i="21"/>
  <c r="E84" i="21"/>
  <c r="E82" i="21"/>
  <c r="E80" i="21"/>
  <c r="E78" i="21"/>
  <c r="E76" i="21"/>
  <c r="E74" i="21"/>
  <c r="E72" i="21"/>
  <c r="E70" i="21"/>
  <c r="E68" i="21"/>
  <c r="G82" i="21"/>
  <c r="G80" i="21"/>
  <c r="G78" i="21"/>
  <c r="G76" i="21"/>
  <c r="G74" i="21"/>
  <c r="G72" i="21"/>
  <c r="G70" i="21"/>
  <c r="G68" i="21"/>
  <c r="G85" i="21"/>
  <c r="G83" i="21"/>
  <c r="G81" i="21"/>
  <c r="G79" i="21"/>
  <c r="G77" i="21"/>
  <c r="G75" i="21"/>
  <c r="G73" i="21"/>
  <c r="G71" i="21"/>
  <c r="G69" i="21"/>
  <c r="G86" i="21"/>
  <c r="G84" i="21"/>
  <c r="F85" i="21"/>
  <c r="F79" i="21"/>
  <c r="F73" i="21"/>
  <c r="F83" i="21"/>
  <c r="F77" i="21"/>
  <c r="F71" i="21"/>
  <c r="F81" i="21"/>
  <c r="F75" i="21"/>
  <c r="F69" i="21"/>
  <c r="F72" i="21"/>
  <c r="F80" i="21"/>
  <c r="F70" i="21"/>
  <c r="F78" i="21"/>
  <c r="F86" i="21"/>
  <c r="F74" i="21"/>
  <c r="F68" i="21"/>
  <c r="F76" i="21"/>
  <c r="F84" i="21"/>
  <c r="F82" i="21"/>
  <c r="C82" i="21"/>
  <c r="C80" i="21"/>
  <c r="C78" i="21"/>
  <c r="C76" i="21"/>
  <c r="C74" i="21"/>
  <c r="C72" i="21"/>
  <c r="C70" i="21"/>
  <c r="C68" i="21"/>
  <c r="C85" i="21"/>
  <c r="C83" i="21"/>
  <c r="C81" i="21"/>
  <c r="C79" i="21"/>
  <c r="C77" i="21"/>
  <c r="C75" i="21"/>
  <c r="C73" i="21"/>
  <c r="C71" i="21"/>
  <c r="C69" i="21"/>
  <c r="C84" i="21"/>
  <c r="C86" i="21"/>
  <c r="D78" i="21"/>
  <c r="D86" i="21"/>
  <c r="D76" i="21"/>
  <c r="D74" i="21"/>
  <c r="D85" i="21"/>
  <c r="D83" i="21"/>
  <c r="D81" i="21"/>
  <c r="D79" i="21"/>
  <c r="D77" i="21"/>
  <c r="D75" i="21"/>
  <c r="D73" i="21"/>
  <c r="D71" i="21"/>
  <c r="D69" i="21"/>
  <c r="D84" i="21"/>
  <c r="D82" i="21"/>
  <c r="D80" i="21"/>
  <c r="D72" i="21"/>
  <c r="D70" i="21"/>
  <c r="D68" i="21"/>
  <c r="T166" i="18" l="1"/>
  <c r="T168" i="18" s="1"/>
  <c r="T178" i="18" s="1"/>
  <c r="T190" i="18" s="1"/>
  <c r="U322" i="18"/>
  <c r="U324" i="18" s="1"/>
  <c r="U332" i="18" s="1"/>
  <c r="U344" i="18" s="1"/>
  <c r="X244" i="18"/>
  <c r="X246" i="18" s="1"/>
  <c r="X250" i="18" s="1"/>
  <c r="X262" i="18" s="1"/>
  <c r="W205" i="18"/>
  <c r="W207" i="18" s="1"/>
  <c r="W209" i="18" s="1"/>
  <c r="W221" i="18" s="1"/>
  <c r="O209" i="18"/>
  <c r="O221" i="18" s="1"/>
  <c r="B283" i="18"/>
  <c r="B285" i="18" s="1"/>
  <c r="B297" i="18" s="1"/>
  <c r="N166" i="18"/>
  <c r="N168" i="18" s="1"/>
  <c r="N172" i="18" s="1"/>
  <c r="N184" i="18" s="1"/>
  <c r="P361" i="18"/>
  <c r="P363" i="18" s="1"/>
  <c r="P371" i="18" s="1"/>
  <c r="P383" i="18" s="1"/>
  <c r="D244" i="18"/>
  <c r="D246" i="18" s="1"/>
  <c r="D252" i="18" s="1"/>
  <c r="D264" i="18" s="1"/>
  <c r="G244" i="18"/>
  <c r="G246" i="18" s="1"/>
  <c r="G254" i="18" s="1"/>
  <c r="G266" i="18" s="1"/>
  <c r="F244" i="18"/>
  <c r="F246" i="18" s="1"/>
  <c r="F252" i="18" s="1"/>
  <c r="F264" i="18" s="1"/>
  <c r="O215" i="18"/>
  <c r="O227" i="18" s="1"/>
  <c r="L219" i="18"/>
  <c r="L209" i="18"/>
  <c r="L221" i="18" s="1"/>
  <c r="L217" i="18"/>
  <c r="L229" i="18" s="1"/>
  <c r="L211" i="18"/>
  <c r="L223" i="18" s="1"/>
  <c r="O211" i="18"/>
  <c r="O223" i="18" s="1"/>
  <c r="J283" i="18"/>
  <c r="J285" i="18" s="1"/>
  <c r="J289" i="18" s="1"/>
  <c r="J301" i="18" s="1"/>
  <c r="X283" i="18"/>
  <c r="X285" i="18" s="1"/>
  <c r="X291" i="18" s="1"/>
  <c r="X303" i="18" s="1"/>
  <c r="O219" i="18"/>
  <c r="O231" i="18" s="1"/>
  <c r="O233" i="18" s="1"/>
  <c r="L215" i="18"/>
  <c r="L227" i="18" s="1"/>
  <c r="O217" i="18"/>
  <c r="O229" i="18" s="1"/>
  <c r="M166" i="18"/>
  <c r="M168" i="18" s="1"/>
  <c r="M174" i="18" s="1"/>
  <c r="M186" i="18" s="1"/>
  <c r="R283" i="18"/>
  <c r="R285" i="18" s="1"/>
  <c r="R293" i="18" s="1"/>
  <c r="R305" i="18" s="1"/>
  <c r="R244" i="18"/>
  <c r="R246" i="18" s="1"/>
  <c r="R250" i="18" s="1"/>
  <c r="R262" i="18" s="1"/>
  <c r="E244" i="18"/>
  <c r="E246" i="18" s="1"/>
  <c r="E254" i="18" s="1"/>
  <c r="E266" i="18" s="1"/>
  <c r="D283" i="18"/>
  <c r="D285" i="18" s="1"/>
  <c r="D293" i="18" s="1"/>
  <c r="D305" i="18" s="1"/>
  <c r="H244" i="18"/>
  <c r="H246" i="18" s="1"/>
  <c r="H252" i="18" s="1"/>
  <c r="H264" i="18" s="1"/>
  <c r="S166" i="18"/>
  <c r="S168" i="18" s="1"/>
  <c r="S170" i="18" s="1"/>
  <c r="S182" i="18" s="1"/>
  <c r="T322" i="18"/>
  <c r="T324" i="18" s="1"/>
  <c r="T328" i="18" s="1"/>
  <c r="T340" i="18" s="1"/>
  <c r="F10" i="18"/>
  <c r="F12" i="18" s="1"/>
  <c r="V205" i="18"/>
  <c r="V207" i="18" s="1"/>
  <c r="V213" i="18" s="1"/>
  <c r="V225" i="18" s="1"/>
  <c r="Y244" i="18"/>
  <c r="Y246" i="18" s="1"/>
  <c r="Y252" i="18" s="1"/>
  <c r="Y264" i="18" s="1"/>
  <c r="K322" i="18"/>
  <c r="K324" i="18" s="1"/>
  <c r="K334" i="18" s="1"/>
  <c r="K346" i="18" s="1"/>
  <c r="R166" i="18"/>
  <c r="R168" i="18" s="1"/>
  <c r="R172" i="18" s="1"/>
  <c r="R184" i="18" s="1"/>
  <c r="T283" i="18"/>
  <c r="T285" i="18" s="1"/>
  <c r="T293" i="18" s="1"/>
  <c r="T305" i="18" s="1"/>
  <c r="T205" i="18"/>
  <c r="T207" i="18" s="1"/>
  <c r="T211" i="18" s="1"/>
  <c r="T223" i="18" s="1"/>
  <c r="J205" i="18"/>
  <c r="J207" i="18" s="1"/>
  <c r="J215" i="18" s="1"/>
  <c r="J227" i="18" s="1"/>
  <c r="K244" i="18"/>
  <c r="K246" i="18" s="1"/>
  <c r="K256" i="18" s="1"/>
  <c r="K268" i="18" s="1"/>
  <c r="S322" i="18"/>
  <c r="S324" i="18" s="1"/>
  <c r="S328" i="18" s="1"/>
  <c r="S340" i="18" s="1"/>
  <c r="M205" i="18"/>
  <c r="M207" i="18" s="1"/>
  <c r="M217" i="18" s="1"/>
  <c r="M229" i="18" s="1"/>
  <c r="B244" i="18"/>
  <c r="B246" i="18" s="1"/>
  <c r="B256" i="18" s="1"/>
  <c r="B268" i="18" s="1"/>
  <c r="U283" i="18"/>
  <c r="U285" i="18" s="1"/>
  <c r="U291" i="18" s="1"/>
  <c r="U303" i="18" s="1"/>
  <c r="Q322" i="18"/>
  <c r="Q324" i="18" s="1"/>
  <c r="Q330" i="18" s="1"/>
  <c r="Q342" i="18" s="1"/>
  <c r="O361" i="18"/>
  <c r="O363" i="18" s="1"/>
  <c r="O373" i="18" s="1"/>
  <c r="O385" i="18" s="1"/>
  <c r="U244" i="18"/>
  <c r="U246" i="18" s="1"/>
  <c r="U252" i="18" s="1"/>
  <c r="U264" i="18" s="1"/>
  <c r="W283" i="18"/>
  <c r="W285" i="18" s="1"/>
  <c r="W295" i="18" s="1"/>
  <c r="W307" i="18" s="1"/>
  <c r="U205" i="18"/>
  <c r="U207" i="18" s="1"/>
  <c r="U211" i="18" s="1"/>
  <c r="U223" i="18" s="1"/>
  <c r="O166" i="18"/>
  <c r="O168" i="18" s="1"/>
  <c r="O174" i="18" s="1"/>
  <c r="O186" i="18" s="1"/>
  <c r="L244" i="18"/>
  <c r="L246" i="18" s="1"/>
  <c r="L252" i="18" s="1"/>
  <c r="L264" i="18" s="1"/>
  <c r="L283" i="18"/>
  <c r="L285" i="18" s="1"/>
  <c r="L289" i="18" s="1"/>
  <c r="L301" i="18" s="1"/>
  <c r="L322" i="18"/>
  <c r="L324" i="18" s="1"/>
  <c r="L328" i="18" s="1"/>
  <c r="L340" i="18" s="1"/>
  <c r="Q205" i="18"/>
  <c r="Q207" i="18" s="1"/>
  <c r="Q209" i="18" s="1"/>
  <c r="Q221" i="18" s="1"/>
  <c r="J244" i="18"/>
  <c r="J246" i="18" s="1"/>
  <c r="J256" i="18" s="1"/>
  <c r="J268" i="18" s="1"/>
  <c r="M283" i="18"/>
  <c r="M285" i="18" s="1"/>
  <c r="M291" i="18" s="1"/>
  <c r="M303" i="18" s="1"/>
  <c r="I283" i="18"/>
  <c r="I285" i="18" s="1"/>
  <c r="I289" i="18" s="1"/>
  <c r="I301" i="18" s="1"/>
  <c r="Q166" i="18"/>
  <c r="Q168" i="18" s="1"/>
  <c r="Q172" i="18" s="1"/>
  <c r="Q184" i="18" s="1"/>
  <c r="M244" i="18"/>
  <c r="M246" i="18" s="1"/>
  <c r="M248" i="18" s="1"/>
  <c r="M260" i="18" s="1"/>
  <c r="V244" i="18"/>
  <c r="V246" i="18" s="1"/>
  <c r="V254" i="18" s="1"/>
  <c r="V266" i="18" s="1"/>
  <c r="Y283" i="18"/>
  <c r="Y285" i="18" s="1"/>
  <c r="Y293" i="18" s="1"/>
  <c r="Y305" i="18" s="1"/>
  <c r="R205" i="18"/>
  <c r="R207" i="18" s="1"/>
  <c r="R209" i="18" s="1"/>
  <c r="R221" i="18" s="1"/>
  <c r="H283" i="18"/>
  <c r="H285" i="18" s="1"/>
  <c r="H291" i="18" s="1"/>
  <c r="H303" i="18" s="1"/>
  <c r="M322" i="18"/>
  <c r="M324" i="18" s="1"/>
  <c r="M332" i="18" s="1"/>
  <c r="M344" i="18" s="1"/>
  <c r="Q361" i="18"/>
  <c r="Q363" i="18" s="1"/>
  <c r="Q369" i="18" s="1"/>
  <c r="Q381" i="18" s="1"/>
  <c r="V283" i="18"/>
  <c r="V285" i="18" s="1"/>
  <c r="V291" i="18" s="1"/>
  <c r="V303" i="18" s="1"/>
  <c r="K283" i="18"/>
  <c r="K285" i="18" s="1"/>
  <c r="K289" i="18" s="1"/>
  <c r="K301" i="18" s="1"/>
  <c r="N322" i="18"/>
  <c r="N324" i="18" s="1"/>
  <c r="N334" i="18" s="1"/>
  <c r="N346" i="18" s="1"/>
  <c r="I244" i="18"/>
  <c r="I246" i="18" s="1"/>
  <c r="I254" i="18" s="1"/>
  <c r="I266" i="18" s="1"/>
  <c r="R322" i="18"/>
  <c r="R324" i="18" s="1"/>
  <c r="R330" i="18" s="1"/>
  <c r="R342" i="18" s="1"/>
  <c r="N205" i="18"/>
  <c r="N207" i="18" s="1"/>
  <c r="N209" i="18" s="1"/>
  <c r="N221" i="18" s="1"/>
  <c r="N283" i="18"/>
  <c r="N285" i="18" s="1"/>
  <c r="N289" i="18" s="1"/>
  <c r="N301" i="18" s="1"/>
  <c r="C283" i="18"/>
  <c r="C285" i="18" s="1"/>
  <c r="C293" i="18" s="1"/>
  <c r="C305" i="18" s="1"/>
  <c r="K205" i="18"/>
  <c r="K207" i="18" s="1"/>
  <c r="K209" i="18" s="1"/>
  <c r="K221" i="18" s="1"/>
  <c r="D21" i="15"/>
  <c r="G283" i="18"/>
  <c r="G285" i="18" s="1"/>
  <c r="G291" i="18" s="1"/>
  <c r="G303" i="18" s="1"/>
  <c r="N361" i="18"/>
  <c r="F283" i="18"/>
  <c r="V322" i="18"/>
  <c r="I205" i="18"/>
  <c r="I207" i="18" s="1"/>
  <c r="Y205" i="18"/>
  <c r="E283" i="18"/>
  <c r="R361" i="18"/>
  <c r="Q127" i="18"/>
  <c r="Q129" i="18" s="1"/>
  <c r="Q137" i="18" s="1"/>
  <c r="Q149" i="18" s="1"/>
  <c r="P127" i="18"/>
  <c r="B205" i="18"/>
  <c r="O127" i="18"/>
  <c r="O129" i="18" s="1"/>
  <c r="O135" i="18" s="1"/>
  <c r="O147" i="18" s="1"/>
  <c r="L166" i="18"/>
  <c r="L168" i="18" s="1"/>
  <c r="D23" i="15"/>
  <c r="U166" i="18"/>
  <c r="J322" i="18"/>
  <c r="S361" i="18"/>
  <c r="C205" i="18"/>
  <c r="H205" i="18"/>
  <c r="W322" i="18"/>
  <c r="N127" i="18"/>
  <c r="N129" i="18" s="1"/>
  <c r="N133" i="18" s="1"/>
  <c r="N145" i="18" s="1"/>
  <c r="R127" i="18"/>
  <c r="R129" i="18" s="1"/>
  <c r="D205" i="18"/>
  <c r="M361" i="18"/>
  <c r="E205" i="18"/>
  <c r="G205" i="18"/>
  <c r="D26" i="15"/>
  <c r="T361" i="18"/>
  <c r="I322" i="18"/>
  <c r="Y322" i="18"/>
  <c r="S127" i="18"/>
  <c r="V166" i="18"/>
  <c r="D25" i="15"/>
  <c r="K166" i="18"/>
  <c r="F205" i="18"/>
  <c r="X322" i="18"/>
  <c r="E127" i="18"/>
  <c r="E129" i="18" s="1"/>
  <c r="D127" i="18"/>
  <c r="R439" i="18"/>
  <c r="F127" i="18"/>
  <c r="W400" i="18"/>
  <c r="K88" i="18"/>
  <c r="G127" i="18"/>
  <c r="G129" i="18" s="1"/>
  <c r="N439" i="18"/>
  <c r="J400" i="18"/>
  <c r="I49" i="18"/>
  <c r="I51" i="18" s="1"/>
  <c r="Y49" i="18"/>
  <c r="B439" i="18"/>
  <c r="C439" i="18"/>
  <c r="W10" i="18"/>
  <c r="W12" i="18" s="1"/>
  <c r="E166" i="18"/>
  <c r="J361" i="18"/>
  <c r="R88" i="18"/>
  <c r="F166" i="18"/>
  <c r="N88" i="18"/>
  <c r="G166" i="18"/>
  <c r="V127" i="18"/>
  <c r="E88" i="18"/>
  <c r="L10" i="18"/>
  <c r="L12" i="18" s="1"/>
  <c r="D88" i="18"/>
  <c r="D90" i="18" s="1"/>
  <c r="V49" i="18"/>
  <c r="V51" i="18" s="1"/>
  <c r="K49" i="18"/>
  <c r="K51" i="18" s="1"/>
  <c r="G88" i="18"/>
  <c r="F88" i="18"/>
  <c r="E361" i="18"/>
  <c r="I127" i="18"/>
  <c r="L88" i="18"/>
  <c r="F361" i="18"/>
  <c r="B127" i="18"/>
  <c r="K400" i="18"/>
  <c r="G361" i="18"/>
  <c r="G363" i="18" s="1"/>
  <c r="M439" i="18"/>
  <c r="P10" i="18"/>
  <c r="P12" i="18" s="1"/>
  <c r="S439" i="18"/>
  <c r="U400" i="18"/>
  <c r="X127" i="18"/>
  <c r="L439" i="18"/>
  <c r="H400" i="18"/>
  <c r="H402" i="18" s="1"/>
  <c r="T49" i="18"/>
  <c r="C400" i="18"/>
  <c r="Y127" i="18"/>
  <c r="D361" i="18"/>
  <c r="H361" i="18"/>
  <c r="T88" i="18"/>
  <c r="C361" i="18"/>
  <c r="C363" i="18" s="1"/>
  <c r="D36" i="15"/>
  <c r="X361" i="18"/>
  <c r="D29" i="15"/>
  <c r="U361" i="18"/>
  <c r="E322" i="18"/>
  <c r="T127" i="18"/>
  <c r="D322" i="18"/>
  <c r="J166" i="18"/>
  <c r="G322" i="18"/>
  <c r="T439" i="18"/>
  <c r="X88" i="18"/>
  <c r="R10" i="18"/>
  <c r="R12" i="18" s="1"/>
  <c r="B400" i="18"/>
  <c r="N10" i="18"/>
  <c r="N12" i="18" s="1"/>
  <c r="T10" i="18"/>
  <c r="T12" i="18" s="1"/>
  <c r="H88" i="18"/>
  <c r="H90" i="18" s="1"/>
  <c r="K439" i="18"/>
  <c r="C88" i="18"/>
  <c r="V439" i="18"/>
  <c r="V441" i="18" s="1"/>
  <c r="U88" i="18"/>
  <c r="P439" i="18"/>
  <c r="V400" i="18"/>
  <c r="U10" i="18"/>
  <c r="U12" i="18" s="1"/>
  <c r="W439" i="18"/>
  <c r="W441" i="18" s="1"/>
  <c r="I10" i="18"/>
  <c r="I12" i="18" s="1"/>
  <c r="Y10" i="18"/>
  <c r="Y12" i="18" s="1"/>
  <c r="E49" i="18"/>
  <c r="D49" i="18"/>
  <c r="D51" i="18" s="1"/>
  <c r="F49" i="18"/>
  <c r="G49" i="18"/>
  <c r="B10" i="18"/>
  <c r="B12" i="18" s="1"/>
  <c r="H322" i="18"/>
  <c r="W166" i="18"/>
  <c r="C322" i="18"/>
  <c r="M400" i="18"/>
  <c r="D166" i="18"/>
  <c r="D168" i="18" s="1"/>
  <c r="H166" i="18"/>
  <c r="H168" i="18" s="1"/>
  <c r="S400" i="18"/>
  <c r="S402" i="18" s="1"/>
  <c r="W361" i="18"/>
  <c r="K127" i="18"/>
  <c r="J439" i="18"/>
  <c r="J441" i="18" s="1"/>
  <c r="W49" i="18"/>
  <c r="H10" i="18"/>
  <c r="H12" i="18" s="1"/>
  <c r="H24" i="18" s="1"/>
  <c r="C10" i="18"/>
  <c r="C12" i="18" s="1"/>
  <c r="U127" i="18"/>
  <c r="U129" i="18" s="1"/>
  <c r="I166" i="18"/>
  <c r="R400" i="18"/>
  <c r="N400" i="18"/>
  <c r="B166" i="18"/>
  <c r="V361" i="18"/>
  <c r="Q88" i="18"/>
  <c r="P88" i="18"/>
  <c r="P90" i="18" s="1"/>
  <c r="O88" i="18"/>
  <c r="C166" i="18"/>
  <c r="E10" i="18"/>
  <c r="E12" i="18" s="1"/>
  <c r="D10" i="18"/>
  <c r="D12" i="18" s="1"/>
  <c r="G10" i="18"/>
  <c r="G12" i="18" s="1"/>
  <c r="E439" i="18"/>
  <c r="E441" i="18" s="1"/>
  <c r="H49" i="18"/>
  <c r="C49" i="18"/>
  <c r="F439" i="18"/>
  <c r="Q400" i="18"/>
  <c r="P400" i="18"/>
  <c r="L127" i="18"/>
  <c r="X166" i="18"/>
  <c r="F322" i="18"/>
  <c r="O400" i="18"/>
  <c r="D31" i="15"/>
  <c r="Y166" i="18"/>
  <c r="K361" i="18"/>
  <c r="U439" i="18"/>
  <c r="E400" i="18"/>
  <c r="M10" i="18"/>
  <c r="M12" i="18" s="1"/>
  <c r="I88" i="18"/>
  <c r="I90" i="18" s="1"/>
  <c r="Y88" i="18"/>
  <c r="F400" i="18"/>
  <c r="D400" i="18"/>
  <c r="D402" i="18" s="1"/>
  <c r="L49" i="18"/>
  <c r="G400" i="18"/>
  <c r="G402" i="18" s="1"/>
  <c r="S10" i="18"/>
  <c r="S12" i="18" s="1"/>
  <c r="Q439" i="18"/>
  <c r="Q49" i="18"/>
  <c r="P49" i="18"/>
  <c r="P51" i="18" s="1"/>
  <c r="H127" i="18"/>
  <c r="H129" i="18" s="1"/>
  <c r="O439" i="18"/>
  <c r="O49" i="18"/>
  <c r="C127" i="18"/>
  <c r="I400" i="18"/>
  <c r="I402" i="18" s="1"/>
  <c r="Y400" i="18"/>
  <c r="Q10" i="18"/>
  <c r="Q12" i="18" s="1"/>
  <c r="M49" i="18"/>
  <c r="J88" i="18"/>
  <c r="O10" i="18"/>
  <c r="O12" i="18" s="1"/>
  <c r="S49" i="18"/>
  <c r="W88" i="18"/>
  <c r="V10" i="18"/>
  <c r="V12" i="18" s="1"/>
  <c r="J49" i="18"/>
  <c r="X439" i="18"/>
  <c r="K10" i="18"/>
  <c r="K12" i="18" s="1"/>
  <c r="U49" i="18"/>
  <c r="B88" i="18"/>
  <c r="I361" i="18"/>
  <c r="J127" i="18"/>
  <c r="L400" i="18"/>
  <c r="B361" i="18"/>
  <c r="B49" i="18"/>
  <c r="D439" i="18"/>
  <c r="H439" i="18"/>
  <c r="X10" i="18"/>
  <c r="X12" i="18" s="1"/>
  <c r="J10" i="18"/>
  <c r="J12" i="18" s="1"/>
  <c r="G439" i="18"/>
  <c r="X400" i="18"/>
  <c r="X402" i="18" s="1"/>
  <c r="N49" i="18"/>
  <c r="V88" i="18"/>
  <c r="R49" i="18"/>
  <c r="Y361" i="18"/>
  <c r="Y363" i="18" s="1"/>
  <c r="M88" i="18"/>
  <c r="T400" i="18"/>
  <c r="S88" i="18"/>
  <c r="W127" i="18"/>
  <c r="I439" i="18"/>
  <c r="Y439" i="18"/>
  <c r="X49" i="18"/>
  <c r="X51" i="18" s="1"/>
  <c r="D27" i="15"/>
  <c r="M127" i="18"/>
  <c r="L361" i="18"/>
  <c r="B322" i="18"/>
  <c r="D22" i="15"/>
  <c r="D14" i="15"/>
  <c r="D28" i="15"/>
  <c r="D30" i="15"/>
  <c r="D24" i="15"/>
  <c r="D57" i="15"/>
  <c r="D50" i="15"/>
  <c r="D48" i="15"/>
  <c r="D44" i="15"/>
  <c r="D52" i="15"/>
  <c r="D51" i="15"/>
  <c r="D59" i="15"/>
  <c r="D45" i="15"/>
  <c r="D37" i="15"/>
  <c r="D34" i="15"/>
  <c r="D55" i="15"/>
  <c r="D62" i="15"/>
  <c r="D64" i="15"/>
  <c r="D39" i="15"/>
  <c r="D49" i="15"/>
  <c r="D40" i="15"/>
  <c r="D56" i="15"/>
  <c r="D42" i="15"/>
  <c r="D43" i="15"/>
  <c r="D54" i="15"/>
  <c r="D58" i="15"/>
  <c r="D35" i="15"/>
  <c r="D53" i="15"/>
  <c r="D61" i="15"/>
  <c r="D47" i="15"/>
  <c r="D41" i="15"/>
  <c r="D46" i="15"/>
  <c r="D32" i="15"/>
  <c r="D33" i="15"/>
  <c r="D63" i="15"/>
  <c r="D60" i="15"/>
  <c r="T256" i="18"/>
  <c r="T268" i="18" s="1"/>
  <c r="T254" i="18"/>
  <c r="T266" i="18" s="1"/>
  <c r="T252" i="18"/>
  <c r="T264" i="18" s="1"/>
  <c r="T250" i="18"/>
  <c r="T262" i="18" s="1"/>
  <c r="T248" i="18"/>
  <c r="T260" i="18" s="1"/>
  <c r="S295" i="18"/>
  <c r="S307" i="18" s="1"/>
  <c r="S293" i="18"/>
  <c r="S305" i="18" s="1"/>
  <c r="S291" i="18"/>
  <c r="S303" i="18" s="1"/>
  <c r="S289" i="18"/>
  <c r="S301" i="18" s="1"/>
  <c r="S287" i="18"/>
  <c r="S299" i="18" s="1"/>
  <c r="S217" i="18"/>
  <c r="S229" i="18" s="1"/>
  <c r="S215" i="18"/>
  <c r="S227" i="18" s="1"/>
  <c r="S211" i="18"/>
  <c r="S223" i="18" s="1"/>
  <c r="S209" i="18"/>
  <c r="S221" i="18" s="1"/>
  <c r="S213" i="18"/>
  <c r="S225" i="18" s="1"/>
  <c r="P295" i="18"/>
  <c r="P307" i="18" s="1"/>
  <c r="P293" i="18"/>
  <c r="P305" i="18" s="1"/>
  <c r="P291" i="18"/>
  <c r="P303" i="18" s="1"/>
  <c r="P289" i="18"/>
  <c r="P301" i="18" s="1"/>
  <c r="P287" i="18"/>
  <c r="P299" i="18" s="1"/>
  <c r="P334" i="18"/>
  <c r="P346" i="18" s="1"/>
  <c r="P332" i="18"/>
  <c r="P344" i="18" s="1"/>
  <c r="P330" i="18"/>
  <c r="P342" i="18" s="1"/>
  <c r="P328" i="18"/>
  <c r="P340" i="18" s="1"/>
  <c r="P326" i="18"/>
  <c r="P338" i="18" s="1"/>
  <c r="X217" i="18"/>
  <c r="X229" i="18" s="1"/>
  <c r="X215" i="18"/>
  <c r="X227" i="18" s="1"/>
  <c r="X213" i="18"/>
  <c r="X225" i="18" s="1"/>
  <c r="X211" i="18"/>
  <c r="X223" i="18" s="1"/>
  <c r="X209" i="18"/>
  <c r="X221" i="18" s="1"/>
  <c r="P256" i="18"/>
  <c r="P268" i="18" s="1"/>
  <c r="P254" i="18"/>
  <c r="P266" i="18" s="1"/>
  <c r="P252" i="18"/>
  <c r="P264" i="18" s="1"/>
  <c r="P250" i="18"/>
  <c r="P262" i="18" s="1"/>
  <c r="P248" i="18"/>
  <c r="P260" i="18" s="1"/>
  <c r="Q295" i="18"/>
  <c r="Q307" i="18" s="1"/>
  <c r="Q293" i="18"/>
  <c r="Q305" i="18" s="1"/>
  <c r="Q291" i="18"/>
  <c r="Q303" i="18" s="1"/>
  <c r="Q289" i="18"/>
  <c r="Q301" i="18" s="1"/>
  <c r="Q287" i="18"/>
  <c r="Q299" i="18" s="1"/>
  <c r="O334" i="18"/>
  <c r="O346" i="18" s="1"/>
  <c r="O332" i="18"/>
  <c r="O344" i="18" s="1"/>
  <c r="O330" i="18"/>
  <c r="O342" i="18" s="1"/>
  <c r="O328" i="18"/>
  <c r="O340" i="18" s="1"/>
  <c r="O326" i="18"/>
  <c r="O338" i="18" s="1"/>
  <c r="Q256" i="18"/>
  <c r="Q268" i="18" s="1"/>
  <c r="Q254" i="18"/>
  <c r="Q266" i="18" s="1"/>
  <c r="Q252" i="18"/>
  <c r="Q264" i="18" s="1"/>
  <c r="Q250" i="18"/>
  <c r="Q262" i="18" s="1"/>
  <c r="Q248" i="18"/>
  <c r="Q260" i="18" s="1"/>
  <c r="O295" i="18"/>
  <c r="O307" i="18" s="1"/>
  <c r="O293" i="18"/>
  <c r="O305" i="18" s="1"/>
  <c r="O291" i="18"/>
  <c r="O303" i="18" s="1"/>
  <c r="O289" i="18"/>
  <c r="O301" i="18" s="1"/>
  <c r="O287" i="18"/>
  <c r="O299" i="18" s="1"/>
  <c r="C256" i="18"/>
  <c r="C268" i="18" s="1"/>
  <c r="C254" i="18"/>
  <c r="C266" i="18" s="1"/>
  <c r="C252" i="18"/>
  <c r="C264" i="18" s="1"/>
  <c r="C250" i="18"/>
  <c r="C262" i="18" s="1"/>
  <c r="C248" i="18"/>
  <c r="C260" i="18" s="1"/>
  <c r="D38" i="15"/>
  <c r="W256" i="18"/>
  <c r="W268" i="18" s="1"/>
  <c r="W254" i="18"/>
  <c r="W266" i="18" s="1"/>
  <c r="W252" i="18"/>
  <c r="W264" i="18" s="1"/>
  <c r="W250" i="18"/>
  <c r="W262" i="18" s="1"/>
  <c r="W248" i="18"/>
  <c r="W260" i="18" s="1"/>
  <c r="O256" i="18"/>
  <c r="O268" i="18" s="1"/>
  <c r="O254" i="18"/>
  <c r="O266" i="18" s="1"/>
  <c r="O252" i="18"/>
  <c r="O264" i="18" s="1"/>
  <c r="O250" i="18"/>
  <c r="O262" i="18" s="1"/>
  <c r="O248" i="18"/>
  <c r="O260" i="18" s="1"/>
  <c r="N256" i="18"/>
  <c r="N268" i="18" s="1"/>
  <c r="N254" i="18"/>
  <c r="N266" i="18" s="1"/>
  <c r="N252" i="18"/>
  <c r="N264" i="18" s="1"/>
  <c r="N250" i="18"/>
  <c r="N262" i="18" s="1"/>
  <c r="N248" i="18"/>
  <c r="N260" i="18" s="1"/>
  <c r="P217" i="18"/>
  <c r="P229" i="18" s="1"/>
  <c r="P215" i="18"/>
  <c r="P227" i="18" s="1"/>
  <c r="P213" i="18"/>
  <c r="P225" i="18" s="1"/>
  <c r="P211" i="18"/>
  <c r="P223" i="18" s="1"/>
  <c r="P209" i="18"/>
  <c r="P221" i="18" s="1"/>
  <c r="S256" i="18"/>
  <c r="S268" i="18" s="1"/>
  <c r="S254" i="18"/>
  <c r="S266" i="18" s="1"/>
  <c r="S252" i="18"/>
  <c r="S264" i="18" s="1"/>
  <c r="S250" i="18"/>
  <c r="S262" i="18" s="1"/>
  <c r="S248" i="18"/>
  <c r="S260" i="18" s="1"/>
  <c r="P178" i="18"/>
  <c r="P190" i="18" s="1"/>
  <c r="P176" i="18"/>
  <c r="P188" i="18" s="1"/>
  <c r="P174" i="18"/>
  <c r="P186" i="18" s="1"/>
  <c r="P172" i="18"/>
  <c r="P184" i="18" s="1"/>
  <c r="P170" i="18"/>
  <c r="P182" i="18" s="1"/>
  <c r="P219" i="18"/>
  <c r="O258" i="18"/>
  <c r="X219" i="18"/>
  <c r="Q297" i="18"/>
  <c r="O336" i="18"/>
  <c r="Q258" i="18"/>
  <c r="S219" i="18"/>
  <c r="X258" i="18"/>
  <c r="N258" i="18"/>
  <c r="S297" i="18"/>
  <c r="S258" i="18"/>
  <c r="W258" i="18"/>
  <c r="P297" i="18"/>
  <c r="P336" i="18"/>
  <c r="C258" i="18"/>
  <c r="P258" i="18"/>
  <c r="T258" i="18"/>
  <c r="O297" i="18"/>
  <c r="P180" i="18"/>
  <c r="T176" i="18" l="1"/>
  <c r="T188" i="18" s="1"/>
  <c r="X254" i="18"/>
  <c r="X266" i="18" s="1"/>
  <c r="X256" i="18"/>
  <c r="X268" i="18" s="1"/>
  <c r="T174" i="18"/>
  <c r="T186" i="18" s="1"/>
  <c r="X248" i="18"/>
  <c r="X260" i="18" s="1"/>
  <c r="T172" i="18"/>
  <c r="T184" i="18" s="1"/>
  <c r="T180" i="18"/>
  <c r="T170" i="18"/>
  <c r="T182" i="18" s="1"/>
  <c r="N176" i="18"/>
  <c r="N188" i="18" s="1"/>
  <c r="X252" i="18"/>
  <c r="X264" i="18" s="1"/>
  <c r="F250" i="18"/>
  <c r="F262" i="18" s="1"/>
  <c r="U330" i="18"/>
  <c r="U342" i="18" s="1"/>
  <c r="U326" i="18"/>
  <c r="U338" i="18" s="1"/>
  <c r="U336" i="18"/>
  <c r="U328" i="18"/>
  <c r="U340" i="18" s="1"/>
  <c r="U334" i="18"/>
  <c r="U346" i="18" s="1"/>
  <c r="L231" i="18"/>
  <c r="L233" i="18" s="1"/>
  <c r="N178" i="18"/>
  <c r="N190" i="18" s="1"/>
  <c r="F258" i="18"/>
  <c r="N174" i="18"/>
  <c r="N186" i="18" s="1"/>
  <c r="F248" i="18"/>
  <c r="F260" i="18" s="1"/>
  <c r="F256" i="18"/>
  <c r="F268" i="18" s="1"/>
  <c r="N295" i="18"/>
  <c r="N307" i="18" s="1"/>
  <c r="N170" i="18"/>
  <c r="N182" i="18" s="1"/>
  <c r="F254" i="18"/>
  <c r="F266" i="18" s="1"/>
  <c r="N180" i="18"/>
  <c r="N297" i="18"/>
  <c r="Y250" i="18"/>
  <c r="Y262" i="18" s="1"/>
  <c r="B289" i="18"/>
  <c r="B301" i="18" s="1"/>
  <c r="G252" i="18"/>
  <c r="G264" i="18" s="1"/>
  <c r="J297" i="18"/>
  <c r="J293" i="18"/>
  <c r="J305" i="18" s="1"/>
  <c r="U250" i="18"/>
  <c r="U262" i="18" s="1"/>
  <c r="E256" i="18"/>
  <c r="E268" i="18" s="1"/>
  <c r="G256" i="18"/>
  <c r="G268" i="18" s="1"/>
  <c r="T334" i="18"/>
  <c r="T346" i="18" s="1"/>
  <c r="K291" i="18"/>
  <c r="K303" i="18" s="1"/>
  <c r="B293" i="18"/>
  <c r="B305" i="18" s="1"/>
  <c r="G248" i="18"/>
  <c r="G260" i="18" s="1"/>
  <c r="J258" i="18"/>
  <c r="J287" i="18"/>
  <c r="J299" i="18" s="1"/>
  <c r="J309" i="18" s="1"/>
  <c r="J311" i="18" s="1"/>
  <c r="B291" i="18"/>
  <c r="B303" i="18" s="1"/>
  <c r="K330" i="18"/>
  <c r="K342" i="18" s="1"/>
  <c r="G250" i="18"/>
  <c r="G262" i="18" s="1"/>
  <c r="U258" i="18"/>
  <c r="G258" i="18"/>
  <c r="B287" i="18"/>
  <c r="B299" i="18" s="1"/>
  <c r="B295" i="18"/>
  <c r="B307" i="18" s="1"/>
  <c r="J213" i="18"/>
  <c r="J225" i="18" s="1"/>
  <c r="K211" i="18"/>
  <c r="K223" i="18" s="1"/>
  <c r="D256" i="18"/>
  <c r="D268" i="18" s="1"/>
  <c r="R256" i="18"/>
  <c r="R268" i="18" s="1"/>
  <c r="Q219" i="18"/>
  <c r="Y258" i="18"/>
  <c r="T209" i="18"/>
  <c r="T221" i="18" s="1"/>
  <c r="P367" i="18"/>
  <c r="P379" i="18" s="1"/>
  <c r="D258" i="18"/>
  <c r="R215" i="18"/>
  <c r="R227" i="18" s="1"/>
  <c r="R328" i="18"/>
  <c r="R340" i="18" s="1"/>
  <c r="D250" i="18"/>
  <c r="D262" i="18" s="1"/>
  <c r="R248" i="18"/>
  <c r="R260" i="18" s="1"/>
  <c r="Q211" i="18"/>
  <c r="Q223" i="18" s="1"/>
  <c r="S330" i="18"/>
  <c r="S342" i="18" s="1"/>
  <c r="K219" i="18"/>
  <c r="S176" i="18"/>
  <c r="S188" i="18" s="1"/>
  <c r="D248" i="18"/>
  <c r="D260" i="18" s="1"/>
  <c r="O371" i="18"/>
  <c r="O383" i="18" s="1"/>
  <c r="P375" i="18"/>
  <c r="C291" i="18"/>
  <c r="C303" i="18" s="1"/>
  <c r="M213" i="18"/>
  <c r="M225" i="18" s="1"/>
  <c r="D254" i="18"/>
  <c r="D266" i="18" s="1"/>
  <c r="R291" i="18"/>
  <c r="R303" i="18" s="1"/>
  <c r="P373" i="18"/>
  <c r="P385" i="18" s="1"/>
  <c r="W215" i="18"/>
  <c r="W227" i="18" s="1"/>
  <c r="P365" i="18"/>
  <c r="P377" i="18" s="1"/>
  <c r="V289" i="18"/>
  <c r="V301" i="18" s="1"/>
  <c r="Q328" i="18"/>
  <c r="Q340" i="18" s="1"/>
  <c r="T217" i="18"/>
  <c r="T229" i="18" s="1"/>
  <c r="P369" i="18"/>
  <c r="P381" i="18" s="1"/>
  <c r="U217" i="18"/>
  <c r="U229" i="18" s="1"/>
  <c r="Q367" i="18"/>
  <c r="Q379" i="18" s="1"/>
  <c r="W217" i="18"/>
  <c r="W229" i="18" s="1"/>
  <c r="W211" i="18"/>
  <c r="W223" i="18" s="1"/>
  <c r="W219" i="18"/>
  <c r="Y295" i="18"/>
  <c r="Y307" i="18" s="1"/>
  <c r="W213" i="18"/>
  <c r="W225" i="18" s="1"/>
  <c r="U209" i="18"/>
  <c r="U221" i="18" s="1"/>
  <c r="M295" i="18"/>
  <c r="M307" i="18" s="1"/>
  <c r="Q336" i="18"/>
  <c r="K254" i="18"/>
  <c r="K266" i="18" s="1"/>
  <c r="C287" i="18"/>
  <c r="C299" i="18" s="1"/>
  <c r="W293" i="18"/>
  <c r="W305" i="18" s="1"/>
  <c r="H250" i="18"/>
  <c r="H262" i="18" s="1"/>
  <c r="Y291" i="18"/>
  <c r="Y303" i="18" s="1"/>
  <c r="L297" i="18"/>
  <c r="M176" i="18"/>
  <c r="M188" i="18" s="1"/>
  <c r="M334" i="18"/>
  <c r="M346" i="18" s="1"/>
  <c r="H248" i="18"/>
  <c r="H260" i="18" s="1"/>
  <c r="T289" i="18"/>
  <c r="T301" i="18" s="1"/>
  <c r="I291" i="18"/>
  <c r="I303" i="18" s="1"/>
  <c r="S334" i="18"/>
  <c r="S346" i="18" s="1"/>
  <c r="V209" i="18"/>
  <c r="V221" i="18" s="1"/>
  <c r="M254" i="18"/>
  <c r="M266" i="18" s="1"/>
  <c r="K332" i="18"/>
  <c r="K344" i="18" s="1"/>
  <c r="T332" i="18"/>
  <c r="T344" i="18" s="1"/>
  <c r="K287" i="18"/>
  <c r="K299" i="18" s="1"/>
  <c r="H289" i="18"/>
  <c r="H301" i="18" s="1"/>
  <c r="E252" i="18"/>
  <c r="E264" i="18" s="1"/>
  <c r="J254" i="18"/>
  <c r="J266" i="18" s="1"/>
  <c r="G297" i="18"/>
  <c r="N219" i="18"/>
  <c r="U248" i="18"/>
  <c r="U260" i="18" s="1"/>
  <c r="K297" i="18"/>
  <c r="J295" i="18"/>
  <c r="J307" i="18" s="1"/>
  <c r="T326" i="18"/>
  <c r="T338" i="18" s="1"/>
  <c r="E250" i="18"/>
  <c r="E262" i="18" s="1"/>
  <c r="U295" i="18"/>
  <c r="U307" i="18" s="1"/>
  <c r="N287" i="18"/>
  <c r="N299" i="18" s="1"/>
  <c r="N336" i="18"/>
  <c r="R297" i="18"/>
  <c r="L287" i="18"/>
  <c r="L299" i="18" s="1"/>
  <c r="D291" i="18"/>
  <c r="D303" i="18" s="1"/>
  <c r="X289" i="18"/>
  <c r="X301" i="18" s="1"/>
  <c r="R289" i="18"/>
  <c r="R301" i="18" s="1"/>
  <c r="V211" i="18"/>
  <c r="V223" i="18" s="1"/>
  <c r="L295" i="18"/>
  <c r="L307" i="18" s="1"/>
  <c r="M170" i="18"/>
  <c r="M182" i="18" s="1"/>
  <c r="M289" i="18"/>
  <c r="M301" i="18" s="1"/>
  <c r="T297" i="18"/>
  <c r="H258" i="18"/>
  <c r="K258" i="18"/>
  <c r="L334" i="18"/>
  <c r="L346" i="18" s="1"/>
  <c r="N332" i="18"/>
  <c r="N344" i="18" s="1"/>
  <c r="V252" i="18"/>
  <c r="V264" i="18" s="1"/>
  <c r="R178" i="18"/>
  <c r="R190" i="18" s="1"/>
  <c r="H256" i="18"/>
  <c r="H268" i="18" s="1"/>
  <c r="T291" i="18"/>
  <c r="T303" i="18" s="1"/>
  <c r="I295" i="18"/>
  <c r="I307" i="18" s="1"/>
  <c r="Q371" i="18"/>
  <c r="Q383" i="18" s="1"/>
  <c r="I248" i="18"/>
  <c r="I260" i="18" s="1"/>
  <c r="V258" i="18"/>
  <c r="L293" i="18"/>
  <c r="L305" i="18" s="1"/>
  <c r="K252" i="18"/>
  <c r="K264" i="18" s="1"/>
  <c r="M172" i="18"/>
  <c r="M184" i="18" s="1"/>
  <c r="N330" i="18"/>
  <c r="N342" i="18" s="1"/>
  <c r="D289" i="18"/>
  <c r="D301" i="18" s="1"/>
  <c r="W291" i="18"/>
  <c r="W303" i="18" s="1"/>
  <c r="M326" i="18"/>
  <c r="M338" i="18" s="1"/>
  <c r="N293" i="18"/>
  <c r="N305" i="18" s="1"/>
  <c r="L336" i="18"/>
  <c r="W297" i="18"/>
  <c r="U297" i="18"/>
  <c r="L330" i="18"/>
  <c r="L342" i="18" s="1"/>
  <c r="L291" i="18"/>
  <c r="L303" i="18" s="1"/>
  <c r="K250" i="18"/>
  <c r="K262" i="18" s="1"/>
  <c r="M178" i="18"/>
  <c r="M190" i="18" s="1"/>
  <c r="N328" i="18"/>
  <c r="N340" i="18" s="1"/>
  <c r="D287" i="18"/>
  <c r="D299" i="18" s="1"/>
  <c r="D295" i="18"/>
  <c r="D307" i="18" s="1"/>
  <c r="V248" i="18"/>
  <c r="V260" i="18" s="1"/>
  <c r="V256" i="18"/>
  <c r="V268" i="18" s="1"/>
  <c r="R170" i="18"/>
  <c r="R182" i="18" s="1"/>
  <c r="R176" i="18"/>
  <c r="R188" i="18" s="1"/>
  <c r="W289" i="18"/>
  <c r="W301" i="18" s="1"/>
  <c r="M330" i="18"/>
  <c r="M342" i="18" s="1"/>
  <c r="M293" i="18"/>
  <c r="M305" i="18" s="1"/>
  <c r="H254" i="18"/>
  <c r="H266" i="18" s="1"/>
  <c r="T287" i="18"/>
  <c r="T299" i="18" s="1"/>
  <c r="T295" i="18"/>
  <c r="T307" i="18" s="1"/>
  <c r="X293" i="18"/>
  <c r="X305" i="18" s="1"/>
  <c r="I287" i="18"/>
  <c r="I299" i="18" s="1"/>
  <c r="U293" i="18"/>
  <c r="U305" i="18" s="1"/>
  <c r="U289" i="18"/>
  <c r="U301" i="18" s="1"/>
  <c r="S326" i="18"/>
  <c r="S338" i="18" s="1"/>
  <c r="R287" i="18"/>
  <c r="R299" i="18" s="1"/>
  <c r="R295" i="18"/>
  <c r="R307" i="18" s="1"/>
  <c r="Y287" i="18"/>
  <c r="Y299" i="18" s="1"/>
  <c r="V215" i="18"/>
  <c r="V227" i="18" s="1"/>
  <c r="V217" i="18"/>
  <c r="V229" i="18" s="1"/>
  <c r="I256" i="18"/>
  <c r="I268" i="18" s="1"/>
  <c r="N291" i="18"/>
  <c r="N303" i="18" s="1"/>
  <c r="D297" i="18"/>
  <c r="D309" i="18" s="1"/>
  <c r="D311" i="18" s="1"/>
  <c r="M297" i="18"/>
  <c r="V250" i="18"/>
  <c r="V262" i="18" s="1"/>
  <c r="R174" i="18"/>
  <c r="R186" i="18" s="1"/>
  <c r="M287" i="18"/>
  <c r="M299" i="18" s="1"/>
  <c r="X287" i="18"/>
  <c r="X299" i="18" s="1"/>
  <c r="X295" i="18"/>
  <c r="X307" i="18" s="1"/>
  <c r="U287" i="18"/>
  <c r="U299" i="18" s="1"/>
  <c r="M180" i="18"/>
  <c r="Q375" i="18"/>
  <c r="Y297" i="18"/>
  <c r="X297" i="18"/>
  <c r="R180" i="18"/>
  <c r="R192" i="18" s="1"/>
  <c r="R194" i="18" s="1"/>
  <c r="M336" i="18"/>
  <c r="V219" i="18"/>
  <c r="L326" i="18"/>
  <c r="L338" i="18" s="1"/>
  <c r="K248" i="18"/>
  <c r="K260" i="18" s="1"/>
  <c r="N326" i="18"/>
  <c r="N338" i="18" s="1"/>
  <c r="C295" i="18"/>
  <c r="C307" i="18" s="1"/>
  <c r="W287" i="18"/>
  <c r="W299" i="18" s="1"/>
  <c r="W309" i="18" s="1"/>
  <c r="W311" i="18" s="1"/>
  <c r="M328" i="18"/>
  <c r="M340" i="18" s="1"/>
  <c r="Q332" i="18"/>
  <c r="Q344" i="18" s="1"/>
  <c r="I252" i="18"/>
  <c r="I264" i="18" s="1"/>
  <c r="S172" i="18"/>
  <c r="S184" i="18" s="1"/>
  <c r="S178" i="18"/>
  <c r="S190" i="18" s="1"/>
  <c r="V287" i="18"/>
  <c r="V299" i="18" s="1"/>
  <c r="V295" i="18"/>
  <c r="V307" i="18" s="1"/>
  <c r="R211" i="18"/>
  <c r="R223" i="18" s="1"/>
  <c r="R217" i="18"/>
  <c r="R229" i="18" s="1"/>
  <c r="M209" i="18"/>
  <c r="M221" i="18" s="1"/>
  <c r="R326" i="18"/>
  <c r="R338" i="18" s="1"/>
  <c r="R334" i="18"/>
  <c r="R346" i="18" s="1"/>
  <c r="R254" i="18"/>
  <c r="R266" i="18" s="1"/>
  <c r="T270" i="18"/>
  <c r="T272" i="18" s="1"/>
  <c r="N231" i="18"/>
  <c r="N233" i="18" s="1"/>
  <c r="R258" i="18"/>
  <c r="R270" i="18" s="1"/>
  <c r="R272" i="18" s="1"/>
  <c r="S180" i="18"/>
  <c r="R219" i="18"/>
  <c r="R231" i="18" s="1"/>
  <c r="R233" i="18" s="1"/>
  <c r="S174" i="18"/>
  <c r="S186" i="18" s="1"/>
  <c r="V293" i="18"/>
  <c r="V305" i="18" s="1"/>
  <c r="J291" i="18"/>
  <c r="J303" i="18" s="1"/>
  <c r="Y254" i="18"/>
  <c r="Y266" i="18" s="1"/>
  <c r="M250" i="18"/>
  <c r="M262" i="18" s="1"/>
  <c r="R213" i="18"/>
  <c r="R225" i="18" s="1"/>
  <c r="T330" i="18"/>
  <c r="T342" i="18" s="1"/>
  <c r="M215" i="18"/>
  <c r="M227" i="18" s="1"/>
  <c r="R332" i="18"/>
  <c r="R344" i="18" s="1"/>
  <c r="E248" i="18"/>
  <c r="E260" i="18" s="1"/>
  <c r="K213" i="18"/>
  <c r="K225" i="18" s="1"/>
  <c r="R252" i="18"/>
  <c r="R264" i="18" s="1"/>
  <c r="J250" i="18"/>
  <c r="J262" i="18" s="1"/>
  <c r="N211" i="18"/>
  <c r="N223" i="18" s="1"/>
  <c r="Q213" i="18"/>
  <c r="Q225" i="18" s="1"/>
  <c r="T213" i="18"/>
  <c r="T225" i="18" s="1"/>
  <c r="K328" i="18"/>
  <c r="K340" i="18" s="1"/>
  <c r="P348" i="18"/>
  <c r="P350" i="18" s="1"/>
  <c r="L254" i="18"/>
  <c r="L266" i="18" s="1"/>
  <c r="O367" i="18"/>
  <c r="O379" i="18" s="1"/>
  <c r="B254" i="18"/>
  <c r="B266" i="18" s="1"/>
  <c r="U219" i="18"/>
  <c r="V297" i="18"/>
  <c r="R336" i="18"/>
  <c r="Y248" i="18"/>
  <c r="Y260" i="18" s="1"/>
  <c r="Y256" i="18"/>
  <c r="Y268" i="18" s="1"/>
  <c r="K215" i="18"/>
  <c r="K227" i="18" s="1"/>
  <c r="K217" i="18"/>
  <c r="K229" i="18" s="1"/>
  <c r="Q215" i="18"/>
  <c r="Q227" i="18" s="1"/>
  <c r="Q217" i="18"/>
  <c r="Q229" i="18" s="1"/>
  <c r="T215" i="18"/>
  <c r="T227" i="18" s="1"/>
  <c r="O369" i="18"/>
  <c r="O381" i="18" s="1"/>
  <c r="M219" i="18"/>
  <c r="K336" i="18"/>
  <c r="E258" i="18"/>
  <c r="T219" i="18"/>
  <c r="T231" i="18" s="1"/>
  <c r="T233" i="18" s="1"/>
  <c r="O375" i="18"/>
  <c r="T336" i="18"/>
  <c r="M256" i="18"/>
  <c r="M268" i="18" s="1"/>
  <c r="K295" i="18"/>
  <c r="K307" i="18" s="1"/>
  <c r="M211" i="18"/>
  <c r="M223" i="18" s="1"/>
  <c r="H293" i="18"/>
  <c r="H305" i="18" s="1"/>
  <c r="T309" i="18"/>
  <c r="T311" i="18" s="1"/>
  <c r="N213" i="18"/>
  <c r="N225" i="18" s="1"/>
  <c r="K326" i="18"/>
  <c r="K338" i="18" s="1"/>
  <c r="L250" i="18"/>
  <c r="L262" i="18" s="1"/>
  <c r="J211" i="18"/>
  <c r="J223" i="18" s="1"/>
  <c r="O365" i="18"/>
  <c r="O377" i="18" s="1"/>
  <c r="B250" i="18"/>
  <c r="B262" i="18" s="1"/>
  <c r="S336" i="18"/>
  <c r="C297" i="18"/>
  <c r="B258" i="18"/>
  <c r="J219" i="18"/>
  <c r="L332" i="18"/>
  <c r="L344" i="18" s="1"/>
  <c r="C289" i="18"/>
  <c r="C301" i="18" s="1"/>
  <c r="M252" i="18"/>
  <c r="M264" i="18" s="1"/>
  <c r="U256" i="18"/>
  <c r="U268" i="18" s="1"/>
  <c r="K293" i="18"/>
  <c r="K305" i="18" s="1"/>
  <c r="H287" i="18"/>
  <c r="H299" i="18" s="1"/>
  <c r="H295" i="18"/>
  <c r="H307" i="18" s="1"/>
  <c r="Q326" i="18"/>
  <c r="Q338" i="18" s="1"/>
  <c r="Q348" i="18" s="1"/>
  <c r="Q350" i="18" s="1"/>
  <c r="Q334" i="18"/>
  <c r="Q346" i="18" s="1"/>
  <c r="I293" i="18"/>
  <c r="I305" i="18" s="1"/>
  <c r="J252" i="18"/>
  <c r="J264" i="18" s="1"/>
  <c r="N217" i="18"/>
  <c r="N229" i="18" s="1"/>
  <c r="N215" i="18"/>
  <c r="N227" i="18" s="1"/>
  <c r="S332" i="18"/>
  <c r="S344" i="18" s="1"/>
  <c r="Q365" i="18"/>
  <c r="Q377" i="18" s="1"/>
  <c r="Q373" i="18"/>
  <c r="Q385" i="18" s="1"/>
  <c r="L248" i="18"/>
  <c r="L260" i="18" s="1"/>
  <c r="L256" i="18"/>
  <c r="L268" i="18" s="1"/>
  <c r="J217" i="18"/>
  <c r="J229" i="18" s="1"/>
  <c r="Y289" i="18"/>
  <c r="Y301" i="18" s="1"/>
  <c r="I250" i="18"/>
  <c r="I262" i="18" s="1"/>
  <c r="B252" i="18"/>
  <c r="B264" i="18" s="1"/>
  <c r="I258" i="18"/>
  <c r="H297" i="18"/>
  <c r="L258" i="18"/>
  <c r="L270" i="18" s="1"/>
  <c r="L272" i="18" s="1"/>
  <c r="I297" i="18"/>
  <c r="M258" i="18"/>
  <c r="M270" i="18" s="1"/>
  <c r="M272" i="18" s="1"/>
  <c r="U254" i="18"/>
  <c r="U266" i="18" s="1"/>
  <c r="J248" i="18"/>
  <c r="J260" i="18" s="1"/>
  <c r="J209" i="18"/>
  <c r="J221" i="18" s="1"/>
  <c r="B248" i="18"/>
  <c r="B260" i="18" s="1"/>
  <c r="B270" i="18" s="1"/>
  <c r="U213" i="18"/>
  <c r="U225" i="18" s="1"/>
  <c r="U215" i="18"/>
  <c r="U227" i="18" s="1"/>
  <c r="P231" i="18"/>
  <c r="P233" i="18" s="1"/>
  <c r="S309" i="18"/>
  <c r="S311" i="18" s="1"/>
  <c r="M309" i="18"/>
  <c r="M311" i="18" s="1"/>
  <c r="N309" i="18"/>
  <c r="N311" i="18" s="1"/>
  <c r="L309" i="18"/>
  <c r="L311" i="18" s="1"/>
  <c r="N270" i="18"/>
  <c r="N272" i="18" s="1"/>
  <c r="S270" i="18"/>
  <c r="S272" i="18" s="1"/>
  <c r="Q231" i="18"/>
  <c r="Q233" i="18" s="1"/>
  <c r="R309" i="18"/>
  <c r="R311" i="18" s="1"/>
  <c r="U270" i="18"/>
  <c r="U272" i="18" s="1"/>
  <c r="O348" i="18"/>
  <c r="O350" i="18" s="1"/>
  <c r="S231" i="18"/>
  <c r="S233" i="18" s="1"/>
  <c r="G293" i="18"/>
  <c r="G305" i="18" s="1"/>
  <c r="G289" i="18"/>
  <c r="G301" i="18" s="1"/>
  <c r="G287" i="18"/>
  <c r="G299" i="18" s="1"/>
  <c r="G295" i="18"/>
  <c r="G307" i="18" s="1"/>
  <c r="Y441" i="18"/>
  <c r="Y447" i="18" s="1"/>
  <c r="Y459" i="18" s="1"/>
  <c r="T402" i="18"/>
  <c r="T406" i="18" s="1"/>
  <c r="T418" i="18" s="1"/>
  <c r="X441" i="18"/>
  <c r="X443" i="18" s="1"/>
  <c r="X455" i="18" s="1"/>
  <c r="Q51" i="18"/>
  <c r="Q59" i="18" s="1"/>
  <c r="Q71" i="18" s="1"/>
  <c r="F324" i="18"/>
  <c r="F326" i="18" s="1"/>
  <c r="F338" i="18" s="1"/>
  <c r="Q402" i="18"/>
  <c r="Q414" i="18" s="1"/>
  <c r="C168" i="18"/>
  <c r="C180" i="18" s="1"/>
  <c r="W51" i="18"/>
  <c r="W53" i="18" s="1"/>
  <c r="W65" i="18" s="1"/>
  <c r="C324" i="18"/>
  <c r="C334" i="18" s="1"/>
  <c r="C346" i="18" s="1"/>
  <c r="C90" i="18"/>
  <c r="C94" i="18" s="1"/>
  <c r="C106" i="18" s="1"/>
  <c r="T441" i="18"/>
  <c r="T451" i="18" s="1"/>
  <c r="T463" i="18" s="1"/>
  <c r="T129" i="18"/>
  <c r="T141" i="18" s="1"/>
  <c r="H363" i="18"/>
  <c r="H371" i="18" s="1"/>
  <c r="H383" i="18" s="1"/>
  <c r="U402" i="18"/>
  <c r="U404" i="18" s="1"/>
  <c r="U416" i="18" s="1"/>
  <c r="L90" i="18"/>
  <c r="L102" i="18" s="1"/>
  <c r="Y51" i="18"/>
  <c r="Y57" i="18" s="1"/>
  <c r="Y69" i="18" s="1"/>
  <c r="R441" i="18"/>
  <c r="R445" i="18" s="1"/>
  <c r="R457" i="18" s="1"/>
  <c r="S129" i="18"/>
  <c r="S137" i="18" s="1"/>
  <c r="S149" i="18" s="1"/>
  <c r="H207" i="18"/>
  <c r="H209" i="18" s="1"/>
  <c r="H221" i="18" s="1"/>
  <c r="B207" i="18"/>
  <c r="B213" i="18" s="1"/>
  <c r="B225" i="18" s="1"/>
  <c r="B324" i="18"/>
  <c r="B326" i="18" s="1"/>
  <c r="B338" i="18" s="1"/>
  <c r="S90" i="18"/>
  <c r="S98" i="18" s="1"/>
  <c r="S110" i="18" s="1"/>
  <c r="G441" i="18"/>
  <c r="G451" i="18" s="1"/>
  <c r="G463" i="18" s="1"/>
  <c r="J129" i="18"/>
  <c r="J139" i="18" s="1"/>
  <c r="J151" i="18" s="1"/>
  <c r="W90" i="18"/>
  <c r="W96" i="18" s="1"/>
  <c r="W108" i="18" s="1"/>
  <c r="C129" i="18"/>
  <c r="C141" i="18" s="1"/>
  <c r="U441" i="18"/>
  <c r="U445" i="18" s="1"/>
  <c r="U457" i="18" s="1"/>
  <c r="P402" i="18"/>
  <c r="P406" i="18" s="1"/>
  <c r="P418" i="18" s="1"/>
  <c r="D324" i="18"/>
  <c r="D330" i="18" s="1"/>
  <c r="D342" i="18" s="1"/>
  <c r="C402" i="18"/>
  <c r="C410" i="18" s="1"/>
  <c r="C422" i="18" s="1"/>
  <c r="M441" i="18"/>
  <c r="M451" i="18" s="1"/>
  <c r="M463" i="18" s="1"/>
  <c r="F90" i="18"/>
  <c r="F94" i="18" s="1"/>
  <c r="F106" i="18" s="1"/>
  <c r="G168" i="18"/>
  <c r="G178" i="18" s="1"/>
  <c r="G190" i="18" s="1"/>
  <c r="J363" i="18"/>
  <c r="J367" i="18" s="1"/>
  <c r="J379" i="18" s="1"/>
  <c r="N441" i="18"/>
  <c r="N445" i="18" s="1"/>
  <c r="N457" i="18" s="1"/>
  <c r="X324" i="18"/>
  <c r="X332" i="18" s="1"/>
  <c r="X344" i="18" s="1"/>
  <c r="T363" i="18"/>
  <c r="T365" i="18" s="1"/>
  <c r="T377" i="18" s="1"/>
  <c r="M363" i="18"/>
  <c r="M367" i="18" s="1"/>
  <c r="M379" i="18" s="1"/>
  <c r="W324" i="18"/>
  <c r="W330" i="18" s="1"/>
  <c r="W342" i="18" s="1"/>
  <c r="J324" i="18"/>
  <c r="J328" i="18" s="1"/>
  <c r="J340" i="18" s="1"/>
  <c r="R363" i="18"/>
  <c r="R375" i="18" s="1"/>
  <c r="V324" i="18"/>
  <c r="V334" i="18" s="1"/>
  <c r="V346" i="18" s="1"/>
  <c r="W129" i="18"/>
  <c r="W131" i="18" s="1"/>
  <c r="W143" i="18" s="1"/>
  <c r="H441" i="18"/>
  <c r="H447" i="18" s="1"/>
  <c r="H459" i="18" s="1"/>
  <c r="L402" i="18"/>
  <c r="L414" i="18" s="1"/>
  <c r="U51" i="18"/>
  <c r="U55" i="18" s="1"/>
  <c r="U67" i="18" s="1"/>
  <c r="J90" i="18"/>
  <c r="J94" i="18" s="1"/>
  <c r="J106" i="18" s="1"/>
  <c r="F402" i="18"/>
  <c r="F406" i="18" s="1"/>
  <c r="F418" i="18" s="1"/>
  <c r="E402" i="18"/>
  <c r="E412" i="18" s="1"/>
  <c r="E424" i="18" s="1"/>
  <c r="L129" i="18"/>
  <c r="L133" i="18" s="1"/>
  <c r="L145" i="18" s="1"/>
  <c r="C51" i="18"/>
  <c r="C57" i="18" s="1"/>
  <c r="C69" i="18" s="1"/>
  <c r="N402" i="18"/>
  <c r="N412" i="18" s="1"/>
  <c r="N424" i="18" s="1"/>
  <c r="K129" i="18"/>
  <c r="K139" i="18" s="1"/>
  <c r="K151" i="18" s="1"/>
  <c r="H324" i="18"/>
  <c r="H330" i="18" s="1"/>
  <c r="H342" i="18" s="1"/>
  <c r="U90" i="18"/>
  <c r="U100" i="18" s="1"/>
  <c r="U112" i="18" s="1"/>
  <c r="J168" i="18"/>
  <c r="J180" i="18" s="1"/>
  <c r="U363" i="18"/>
  <c r="U369" i="18" s="1"/>
  <c r="U381" i="18" s="1"/>
  <c r="Y129" i="18"/>
  <c r="Y135" i="18" s="1"/>
  <c r="Y147" i="18" s="1"/>
  <c r="L441" i="18"/>
  <c r="L447" i="18" s="1"/>
  <c r="L459" i="18" s="1"/>
  <c r="B129" i="18"/>
  <c r="B135" i="18" s="1"/>
  <c r="B147" i="18" s="1"/>
  <c r="E363" i="18"/>
  <c r="E369" i="18" s="1"/>
  <c r="E381" i="18" s="1"/>
  <c r="V129" i="18"/>
  <c r="V137" i="18" s="1"/>
  <c r="V149" i="18" s="1"/>
  <c r="R90" i="18"/>
  <c r="R94" i="18" s="1"/>
  <c r="R106" i="18" s="1"/>
  <c r="C441" i="18"/>
  <c r="C443" i="18" s="1"/>
  <c r="C455" i="18" s="1"/>
  <c r="J402" i="18"/>
  <c r="J410" i="18" s="1"/>
  <c r="J422" i="18" s="1"/>
  <c r="W402" i="18"/>
  <c r="W408" i="18" s="1"/>
  <c r="W420" i="18" s="1"/>
  <c r="I324" i="18"/>
  <c r="I328" i="18" s="1"/>
  <c r="I340" i="18" s="1"/>
  <c r="E207" i="18"/>
  <c r="E217" i="18" s="1"/>
  <c r="E229" i="18" s="1"/>
  <c r="S363" i="18"/>
  <c r="S373" i="18" s="1"/>
  <c r="S385" i="18" s="1"/>
  <c r="L363" i="18"/>
  <c r="L373" i="18" s="1"/>
  <c r="L385" i="18" s="1"/>
  <c r="V90" i="18"/>
  <c r="V98" i="18" s="1"/>
  <c r="V110" i="18" s="1"/>
  <c r="B51" i="18"/>
  <c r="B53" i="18" s="1"/>
  <c r="B65" i="18" s="1"/>
  <c r="I363" i="18"/>
  <c r="I369" i="18" s="1"/>
  <c r="I381" i="18" s="1"/>
  <c r="S51" i="18"/>
  <c r="S59" i="18" s="1"/>
  <c r="S71" i="18" s="1"/>
  <c r="O51" i="18"/>
  <c r="O57" i="18" s="1"/>
  <c r="O69" i="18" s="1"/>
  <c r="L51" i="18"/>
  <c r="L63" i="18" s="1"/>
  <c r="K363" i="18"/>
  <c r="K371" i="18" s="1"/>
  <c r="K383" i="18" s="1"/>
  <c r="V363" i="18"/>
  <c r="V373" i="18" s="1"/>
  <c r="V385" i="18" s="1"/>
  <c r="I168" i="18"/>
  <c r="I170" i="18" s="1"/>
  <c r="I182" i="18" s="1"/>
  <c r="G51" i="18"/>
  <c r="G61" i="18" s="1"/>
  <c r="G73" i="18" s="1"/>
  <c r="V402" i="18"/>
  <c r="V406" i="18" s="1"/>
  <c r="V418" i="18" s="1"/>
  <c r="X363" i="18"/>
  <c r="X367" i="18" s="1"/>
  <c r="X379" i="18" s="1"/>
  <c r="T51" i="18"/>
  <c r="T59" i="18" s="1"/>
  <c r="T71" i="18" s="1"/>
  <c r="G90" i="18"/>
  <c r="G94" i="18" s="1"/>
  <c r="G106" i="18" s="1"/>
  <c r="N90" i="18"/>
  <c r="N94" i="18" s="1"/>
  <c r="N106" i="18" s="1"/>
  <c r="E168" i="18"/>
  <c r="E170" i="18" s="1"/>
  <c r="E182" i="18" s="1"/>
  <c r="F207" i="18"/>
  <c r="F213" i="18" s="1"/>
  <c r="F225" i="18" s="1"/>
  <c r="D207" i="18"/>
  <c r="D211" i="18" s="1"/>
  <c r="D223" i="18" s="1"/>
  <c r="U168" i="18"/>
  <c r="U178" i="18" s="1"/>
  <c r="U190" i="18" s="1"/>
  <c r="E285" i="18"/>
  <c r="E291" i="18" s="1"/>
  <c r="E303" i="18" s="1"/>
  <c r="F285" i="18"/>
  <c r="F289" i="18" s="1"/>
  <c r="F301" i="18" s="1"/>
  <c r="R51" i="18"/>
  <c r="R61" i="18" s="1"/>
  <c r="R73" i="18" s="1"/>
  <c r="D441" i="18"/>
  <c r="D445" i="18" s="1"/>
  <c r="D457" i="18" s="1"/>
  <c r="M51" i="18"/>
  <c r="M59" i="18" s="1"/>
  <c r="M71" i="18" s="1"/>
  <c r="Y90" i="18"/>
  <c r="Y96" i="18" s="1"/>
  <c r="Y108" i="18" s="1"/>
  <c r="O402" i="18"/>
  <c r="O406" i="18" s="1"/>
  <c r="O418" i="18" s="1"/>
  <c r="H51" i="18"/>
  <c r="H57" i="18" s="1"/>
  <c r="H69" i="18" s="1"/>
  <c r="Q90" i="18"/>
  <c r="Q102" i="18" s="1"/>
  <c r="R402" i="18"/>
  <c r="R406" i="18" s="1"/>
  <c r="R418" i="18" s="1"/>
  <c r="W363" i="18"/>
  <c r="W367" i="18" s="1"/>
  <c r="W379" i="18" s="1"/>
  <c r="M402" i="18"/>
  <c r="M404" i="18" s="1"/>
  <c r="M416" i="18" s="1"/>
  <c r="E51" i="18"/>
  <c r="E55" i="18" s="1"/>
  <c r="E67" i="18" s="1"/>
  <c r="X90" i="18"/>
  <c r="X98" i="18" s="1"/>
  <c r="X110" i="18" s="1"/>
  <c r="T90" i="18"/>
  <c r="T96" i="18" s="1"/>
  <c r="T108" i="18" s="1"/>
  <c r="X129" i="18"/>
  <c r="X139" i="18" s="1"/>
  <c r="X151" i="18" s="1"/>
  <c r="F363" i="18"/>
  <c r="F375" i="18" s="1"/>
  <c r="B441" i="18"/>
  <c r="B451" i="18" s="1"/>
  <c r="B463" i="18" s="1"/>
  <c r="F129" i="18"/>
  <c r="F141" i="18" s="1"/>
  <c r="V168" i="18"/>
  <c r="V172" i="18" s="1"/>
  <c r="V184" i="18" s="1"/>
  <c r="M129" i="18"/>
  <c r="M137" i="18" s="1"/>
  <c r="M149" i="18" s="1"/>
  <c r="I441" i="18"/>
  <c r="I443" i="18" s="1"/>
  <c r="I455" i="18" s="1"/>
  <c r="M90" i="18"/>
  <c r="M98" i="18" s="1"/>
  <c r="M110" i="18" s="1"/>
  <c r="N51" i="18"/>
  <c r="N59" i="18" s="1"/>
  <c r="N71" i="18" s="1"/>
  <c r="B363" i="18"/>
  <c r="B371" i="18" s="1"/>
  <c r="B383" i="18" s="1"/>
  <c r="B90" i="18"/>
  <c r="B94" i="18" s="1"/>
  <c r="B106" i="18" s="1"/>
  <c r="J51" i="18"/>
  <c r="J63" i="18" s="1"/>
  <c r="Y402" i="18"/>
  <c r="Y412" i="18" s="1"/>
  <c r="Y424" i="18" s="1"/>
  <c r="O441" i="18"/>
  <c r="O453" i="18" s="1"/>
  <c r="Q441" i="18"/>
  <c r="Q453" i="18" s="1"/>
  <c r="Y168" i="18"/>
  <c r="Y180" i="18" s="1"/>
  <c r="X168" i="18"/>
  <c r="X172" i="18" s="1"/>
  <c r="X184" i="18" s="1"/>
  <c r="F441" i="18"/>
  <c r="F453" i="18" s="1"/>
  <c r="O90" i="18"/>
  <c r="O100" i="18" s="1"/>
  <c r="O112" i="18" s="1"/>
  <c r="B168" i="18"/>
  <c r="B172" i="18" s="1"/>
  <c r="B184" i="18" s="1"/>
  <c r="W168" i="18"/>
  <c r="W180" i="18" s="1"/>
  <c r="F51" i="18"/>
  <c r="F57" i="18" s="1"/>
  <c r="F69" i="18" s="1"/>
  <c r="P441" i="18"/>
  <c r="P445" i="18" s="1"/>
  <c r="P457" i="18" s="1"/>
  <c r="K441" i="18"/>
  <c r="K449" i="18" s="1"/>
  <c r="K461" i="18" s="1"/>
  <c r="B402" i="18"/>
  <c r="B406" i="18" s="1"/>
  <c r="B418" i="18" s="1"/>
  <c r="G324" i="18"/>
  <c r="G336" i="18" s="1"/>
  <c r="E324" i="18"/>
  <c r="E332" i="18" s="1"/>
  <c r="E344" i="18" s="1"/>
  <c r="D363" i="18"/>
  <c r="D373" i="18" s="1"/>
  <c r="D385" i="18" s="1"/>
  <c r="S441" i="18"/>
  <c r="S453" i="18" s="1"/>
  <c r="K402" i="18"/>
  <c r="K408" i="18" s="1"/>
  <c r="K420" i="18" s="1"/>
  <c r="I129" i="18"/>
  <c r="I135" i="18" s="1"/>
  <c r="I147" i="18" s="1"/>
  <c r="E90" i="18"/>
  <c r="E98" i="18" s="1"/>
  <c r="E110" i="18" s="1"/>
  <c r="F168" i="18"/>
  <c r="F180" i="18" s="1"/>
  <c r="K90" i="18"/>
  <c r="K96" i="18" s="1"/>
  <c r="K108" i="18" s="1"/>
  <c r="D129" i="18"/>
  <c r="D135" i="18" s="1"/>
  <c r="D147" i="18" s="1"/>
  <c r="K168" i="18"/>
  <c r="K178" i="18" s="1"/>
  <c r="K190" i="18" s="1"/>
  <c r="Y324" i="18"/>
  <c r="Y336" i="18" s="1"/>
  <c r="G207" i="18"/>
  <c r="G213" i="18" s="1"/>
  <c r="G225" i="18" s="1"/>
  <c r="C207" i="18"/>
  <c r="C219" i="18" s="1"/>
  <c r="P129" i="18"/>
  <c r="P135" i="18" s="1"/>
  <c r="P147" i="18" s="1"/>
  <c r="Y207" i="18"/>
  <c r="Y211" i="18" s="1"/>
  <c r="Y223" i="18" s="1"/>
  <c r="N363" i="18"/>
  <c r="N367" i="18" s="1"/>
  <c r="N379" i="18" s="1"/>
  <c r="I213" i="18"/>
  <c r="I225" i="18" s="1"/>
  <c r="I211" i="18"/>
  <c r="I223" i="18" s="1"/>
  <c r="I215" i="18"/>
  <c r="I227" i="18" s="1"/>
  <c r="I209" i="18"/>
  <c r="I221" i="18" s="1"/>
  <c r="I217" i="18"/>
  <c r="I229" i="18" s="1"/>
  <c r="I219" i="18"/>
  <c r="D336" i="18"/>
  <c r="Q176" i="18"/>
  <c r="Q188" i="18" s="1"/>
  <c r="G412" i="18"/>
  <c r="G424" i="18" s="1"/>
  <c r="G408" i="18"/>
  <c r="G420" i="18" s="1"/>
  <c r="H410" i="18"/>
  <c r="H422" i="18" s="1"/>
  <c r="H414" i="18"/>
  <c r="H406" i="18"/>
  <c r="H418" i="18" s="1"/>
  <c r="X57" i="18"/>
  <c r="X69" i="18" s="1"/>
  <c r="X53" i="18"/>
  <c r="X65" i="18" s="1"/>
  <c r="X63" i="18"/>
  <c r="X61" i="18"/>
  <c r="X73" i="18" s="1"/>
  <c r="X59" i="18"/>
  <c r="X71" i="18" s="1"/>
  <c r="X55" i="18"/>
  <c r="X67" i="18" s="1"/>
  <c r="W447" i="18"/>
  <c r="W459" i="18" s="1"/>
  <c r="W449" i="18"/>
  <c r="W461" i="18" s="1"/>
  <c r="W453" i="18"/>
  <c r="W451" i="18"/>
  <c r="W463" i="18" s="1"/>
  <c r="W443" i="18"/>
  <c r="W455" i="18" s="1"/>
  <c r="W445" i="18"/>
  <c r="W457" i="18" s="1"/>
  <c r="C369" i="18"/>
  <c r="C381" i="18" s="1"/>
  <c r="C375" i="18"/>
  <c r="C365" i="18"/>
  <c r="C377" i="18" s="1"/>
  <c r="C371" i="18"/>
  <c r="C383" i="18" s="1"/>
  <c r="C367" i="18"/>
  <c r="C379" i="18" s="1"/>
  <c r="C373" i="18"/>
  <c r="C385" i="18" s="1"/>
  <c r="Y371" i="18"/>
  <c r="Y383" i="18" s="1"/>
  <c r="Y375" i="18"/>
  <c r="Y373" i="18"/>
  <c r="Y385" i="18" s="1"/>
  <c r="Y365" i="18"/>
  <c r="Y377" i="18" s="1"/>
  <c r="Y369" i="18"/>
  <c r="Y381" i="18" s="1"/>
  <c r="Y367" i="18"/>
  <c r="Y379" i="18" s="1"/>
  <c r="I406" i="18"/>
  <c r="I418" i="18" s="1"/>
  <c r="I408" i="18"/>
  <c r="I420" i="18" s="1"/>
  <c r="I414" i="18"/>
  <c r="I412" i="18"/>
  <c r="I424" i="18" s="1"/>
  <c r="I404" i="18"/>
  <c r="I416" i="18" s="1"/>
  <c r="I410" i="18"/>
  <c r="I422" i="18" s="1"/>
  <c r="G367" i="18"/>
  <c r="G379" i="18" s="1"/>
  <c r="G375" i="18"/>
  <c r="G369" i="18"/>
  <c r="G381" i="18" s="1"/>
  <c r="G371" i="18"/>
  <c r="G383" i="18" s="1"/>
  <c r="G373" i="18"/>
  <c r="G385" i="18" s="1"/>
  <c r="G365" i="18"/>
  <c r="G377" i="18" s="1"/>
  <c r="E445" i="18"/>
  <c r="E457" i="18" s="1"/>
  <c r="E447" i="18"/>
  <c r="E459" i="18" s="1"/>
  <c r="E453" i="18"/>
  <c r="E449" i="18"/>
  <c r="E461" i="18" s="1"/>
  <c r="E451" i="18"/>
  <c r="E463" i="18" s="1"/>
  <c r="E443" i="18"/>
  <c r="E455" i="18" s="1"/>
  <c r="S408" i="18"/>
  <c r="S420" i="18" s="1"/>
  <c r="S414" i="18"/>
  <c r="S412" i="18"/>
  <c r="S424" i="18" s="1"/>
  <c r="S404" i="18"/>
  <c r="S416" i="18" s="1"/>
  <c r="S410" i="18"/>
  <c r="S422" i="18" s="1"/>
  <c r="S406" i="18"/>
  <c r="S418" i="18" s="1"/>
  <c r="H408" i="18"/>
  <c r="H420" i="18" s="1"/>
  <c r="G410" i="18"/>
  <c r="G422" i="18" s="1"/>
  <c r="H404" i="18"/>
  <c r="H416" i="18" s="1"/>
  <c r="H412" i="18"/>
  <c r="H424" i="18" s="1"/>
  <c r="G406" i="18"/>
  <c r="G418" i="18" s="1"/>
  <c r="G414" i="18"/>
  <c r="G404" i="18"/>
  <c r="G416" i="18" s="1"/>
  <c r="Q170" i="18"/>
  <c r="Q182" i="18" s="1"/>
  <c r="O176" i="18"/>
  <c r="O188" i="18" s="1"/>
  <c r="N141" i="18"/>
  <c r="U309" i="18"/>
  <c r="U311" i="18" s="1"/>
  <c r="Q178" i="18"/>
  <c r="Q190" i="18" s="1"/>
  <c r="W270" i="18"/>
  <c r="W272" i="18" s="1"/>
  <c r="C270" i="18"/>
  <c r="C272" i="18" s="1"/>
  <c r="X231" i="18"/>
  <c r="X233" i="18" s="1"/>
  <c r="X270" i="18"/>
  <c r="X272" i="18" s="1"/>
  <c r="O178" i="18"/>
  <c r="O190" i="18" s="1"/>
  <c r="N135" i="18"/>
  <c r="N147" i="18" s="1"/>
  <c r="N131" i="18"/>
  <c r="N143" i="18" s="1"/>
  <c r="O172" i="18"/>
  <c r="O184" i="18" s="1"/>
  <c r="O180" i="18"/>
  <c r="O170" i="18"/>
  <c r="O182" i="18" s="1"/>
  <c r="Q141" i="18"/>
  <c r="Q131" i="18"/>
  <c r="Q143" i="18" s="1"/>
  <c r="O141" i="18"/>
  <c r="O133" i="18"/>
  <c r="O145" i="18" s="1"/>
  <c r="Q133" i="18"/>
  <c r="Q145" i="18" s="1"/>
  <c r="Q139" i="18"/>
  <c r="Q151" i="18" s="1"/>
  <c r="O131" i="18"/>
  <c r="O143" i="18" s="1"/>
  <c r="O137" i="18"/>
  <c r="O149" i="18" s="1"/>
  <c r="Q135" i="18"/>
  <c r="Q147" i="18" s="1"/>
  <c r="O139" i="18"/>
  <c r="O151" i="18" s="1"/>
  <c r="Q180" i="18"/>
  <c r="N137" i="18"/>
  <c r="N149" i="18" s="1"/>
  <c r="Q174" i="18"/>
  <c r="Q186" i="18" s="1"/>
  <c r="L174" i="18"/>
  <c r="L186" i="18" s="1"/>
  <c r="L178" i="18"/>
  <c r="L190" i="18" s="1"/>
  <c r="L170" i="18"/>
  <c r="L182" i="18" s="1"/>
  <c r="L180" i="18"/>
  <c r="L172" i="18"/>
  <c r="L184" i="18" s="1"/>
  <c r="L176" i="18"/>
  <c r="L188" i="18" s="1"/>
  <c r="N139" i="18"/>
  <c r="N151" i="18" s="1"/>
  <c r="P192" i="18"/>
  <c r="P194" i="18" s="1"/>
  <c r="P100" i="18"/>
  <c r="P112" i="18" s="1"/>
  <c r="P98" i="18"/>
  <c r="P110" i="18" s="1"/>
  <c r="D57" i="18"/>
  <c r="D69" i="18" s="1"/>
  <c r="D59" i="18"/>
  <c r="D71" i="18" s="1"/>
  <c r="H137" i="18"/>
  <c r="H149" i="18" s="1"/>
  <c r="H141" i="18"/>
  <c r="H135" i="18"/>
  <c r="H147" i="18" s="1"/>
  <c r="U139" i="18"/>
  <c r="U151" i="18" s="1"/>
  <c r="U135" i="18"/>
  <c r="U147" i="18" s="1"/>
  <c r="U133" i="18"/>
  <c r="U145" i="18" s="1"/>
  <c r="E135" i="18"/>
  <c r="E147" i="18" s="1"/>
  <c r="E139" i="18"/>
  <c r="E151" i="18" s="1"/>
  <c r="K61" i="18"/>
  <c r="K73" i="18" s="1"/>
  <c r="K57" i="18"/>
  <c r="K69" i="18" s="1"/>
  <c r="K55" i="18"/>
  <c r="K67" i="18" s="1"/>
  <c r="I53" i="18"/>
  <c r="I65" i="18" s="1"/>
  <c r="I57" i="18"/>
  <c r="I69" i="18" s="1"/>
  <c r="I59" i="18"/>
  <c r="I71" i="18" s="1"/>
  <c r="P61" i="18"/>
  <c r="P73" i="18" s="1"/>
  <c r="P63" i="18"/>
  <c r="P53" i="18"/>
  <c r="P65" i="18" s="1"/>
  <c r="P55" i="18"/>
  <c r="P67" i="18" s="1"/>
  <c r="H94" i="18"/>
  <c r="H106" i="18" s="1"/>
  <c r="H96" i="18"/>
  <c r="H108" i="18" s="1"/>
  <c r="H100" i="18"/>
  <c r="H112" i="18" s="1"/>
  <c r="H92" i="18"/>
  <c r="H104" i="18" s="1"/>
  <c r="D94" i="18"/>
  <c r="D106" i="18" s="1"/>
  <c r="D92" i="18"/>
  <c r="D104" i="18" s="1"/>
  <c r="D100" i="18"/>
  <c r="D112" i="18" s="1"/>
  <c r="D102" i="18"/>
  <c r="D96" i="18"/>
  <c r="D108" i="18" s="1"/>
  <c r="V61" i="18"/>
  <c r="V73" i="18" s="1"/>
  <c r="V57" i="18"/>
  <c r="V69" i="18" s="1"/>
  <c r="V55" i="18"/>
  <c r="V67" i="18" s="1"/>
  <c r="V63" i="18"/>
  <c r="V53" i="18"/>
  <c r="V65" i="18" s="1"/>
  <c r="D55" i="18"/>
  <c r="D67" i="18" s="1"/>
  <c r="D61" i="18"/>
  <c r="D73" i="18" s="1"/>
  <c r="D63" i="18"/>
  <c r="P94" i="18"/>
  <c r="P106" i="18" s="1"/>
  <c r="P102" i="18"/>
  <c r="D53" i="18"/>
  <c r="D65" i="18" s="1"/>
  <c r="H131" i="18"/>
  <c r="H143" i="18" s="1"/>
  <c r="H139" i="18"/>
  <c r="H151" i="18" s="1"/>
  <c r="P96" i="18"/>
  <c r="P108" i="18" s="1"/>
  <c r="H133" i="18"/>
  <c r="H145" i="18" s="1"/>
  <c r="P92" i="18"/>
  <c r="P104" i="18" s="1"/>
  <c r="E137" i="18"/>
  <c r="E149" i="18" s="1"/>
  <c r="E131" i="18"/>
  <c r="E143" i="18" s="1"/>
  <c r="H98" i="18"/>
  <c r="H110" i="18" s="1"/>
  <c r="D98" i="18"/>
  <c r="D110" i="18" s="1"/>
  <c r="H102" i="18"/>
  <c r="K63" i="18"/>
  <c r="P57" i="18"/>
  <c r="P69" i="18" s="1"/>
  <c r="K53" i="18"/>
  <c r="K65" i="18" s="1"/>
  <c r="V59" i="18"/>
  <c r="V71" i="18" s="1"/>
  <c r="P59" i="18"/>
  <c r="P71" i="18" s="1"/>
  <c r="I55" i="18"/>
  <c r="I67" i="18" s="1"/>
  <c r="I63" i="18"/>
  <c r="E133" i="18"/>
  <c r="E145" i="18" s="1"/>
  <c r="K59" i="18"/>
  <c r="K71" i="18" s="1"/>
  <c r="I61" i="18"/>
  <c r="I73" i="18" s="1"/>
  <c r="U131" i="18"/>
  <c r="U143" i="18" s="1"/>
  <c r="U137" i="18"/>
  <c r="U149" i="18" s="1"/>
  <c r="E141" i="18"/>
  <c r="U141" i="18"/>
  <c r="H20" i="18"/>
  <c r="H32" i="18" s="1"/>
  <c r="H14" i="18"/>
  <c r="H22" i="18"/>
  <c r="H34" i="18" s="1"/>
  <c r="H18" i="18"/>
  <c r="H16" i="18"/>
  <c r="K22" i="18"/>
  <c r="K34" i="18" s="1"/>
  <c r="K20" i="18"/>
  <c r="K32" i="18" s="1"/>
  <c r="K18" i="18"/>
  <c r="K16" i="18"/>
  <c r="K14" i="18"/>
  <c r="C22" i="18"/>
  <c r="C34" i="18" s="1"/>
  <c r="C20" i="18"/>
  <c r="C32" i="18" s="1"/>
  <c r="C18" i="18"/>
  <c r="C16" i="18"/>
  <c r="C14" i="18"/>
  <c r="F20" i="18"/>
  <c r="F32" i="18" s="1"/>
  <c r="F22" i="18"/>
  <c r="F34" i="18" s="1"/>
  <c r="F18" i="18"/>
  <c r="F16" i="18"/>
  <c r="F14" i="18"/>
  <c r="G22" i="18"/>
  <c r="G34" i="18" s="1"/>
  <c r="G20" i="18"/>
  <c r="G32" i="18" s="1"/>
  <c r="G18" i="18"/>
  <c r="G16" i="18"/>
  <c r="G14" i="18"/>
  <c r="V20" i="18"/>
  <c r="V32" i="18" s="1"/>
  <c r="V18" i="18"/>
  <c r="V22" i="18"/>
  <c r="V34" i="18" s="1"/>
  <c r="V16" i="18"/>
  <c r="V14" i="18"/>
  <c r="X20" i="18"/>
  <c r="X32" i="18" s="1"/>
  <c r="X18" i="18"/>
  <c r="X14" i="18"/>
  <c r="X22" i="18"/>
  <c r="X34" i="18" s="1"/>
  <c r="X16" i="18"/>
  <c r="G139" i="18"/>
  <c r="G151" i="18" s="1"/>
  <c r="G137" i="18"/>
  <c r="G149" i="18" s="1"/>
  <c r="G135" i="18"/>
  <c r="G147" i="18" s="1"/>
  <c r="G133" i="18"/>
  <c r="G145" i="18" s="1"/>
  <c r="G131" i="18"/>
  <c r="G143" i="18" s="1"/>
  <c r="J451" i="18"/>
  <c r="J463" i="18" s="1"/>
  <c r="J449" i="18"/>
  <c r="J461" i="18" s="1"/>
  <c r="J447" i="18"/>
  <c r="J459" i="18" s="1"/>
  <c r="J445" i="18"/>
  <c r="J457" i="18" s="1"/>
  <c r="J443" i="18"/>
  <c r="J455" i="18" s="1"/>
  <c r="I94" i="18"/>
  <c r="I106" i="18" s="1"/>
  <c r="I100" i="18"/>
  <c r="I112" i="18" s="1"/>
  <c r="I96" i="18"/>
  <c r="I108" i="18" s="1"/>
  <c r="I92" i="18"/>
  <c r="I104" i="18" s="1"/>
  <c r="I98" i="18"/>
  <c r="I110" i="18" s="1"/>
  <c r="D178" i="18"/>
  <c r="D190" i="18" s="1"/>
  <c r="D176" i="18"/>
  <c r="D188" i="18" s="1"/>
  <c r="D174" i="18"/>
  <c r="D186" i="18" s="1"/>
  <c r="D172" i="18"/>
  <c r="D184" i="18" s="1"/>
  <c r="D170" i="18"/>
  <c r="D182" i="18" s="1"/>
  <c r="U22" i="18"/>
  <c r="U34" i="18" s="1"/>
  <c r="U20" i="18"/>
  <c r="U32" i="18" s="1"/>
  <c r="U18" i="18"/>
  <c r="U16" i="18"/>
  <c r="U14" i="18"/>
  <c r="Q22" i="18"/>
  <c r="Q34" i="18" s="1"/>
  <c r="Q20" i="18"/>
  <c r="Q32" i="18" s="1"/>
  <c r="Q18" i="18"/>
  <c r="Q16" i="18"/>
  <c r="Q14" i="18"/>
  <c r="B14" i="18"/>
  <c r="B22" i="18"/>
  <c r="B34" i="18" s="1"/>
  <c r="B20" i="18"/>
  <c r="B32" i="18" s="1"/>
  <c r="B18" i="18"/>
  <c r="B16" i="18"/>
  <c r="R139" i="18"/>
  <c r="R151" i="18" s="1"/>
  <c r="R135" i="18"/>
  <c r="R147" i="18" s="1"/>
  <c r="R137" i="18"/>
  <c r="R149" i="18" s="1"/>
  <c r="R133" i="18"/>
  <c r="R145" i="18" s="1"/>
  <c r="R131" i="18"/>
  <c r="R143" i="18" s="1"/>
  <c r="V453" i="18"/>
  <c r="V451" i="18"/>
  <c r="V463" i="18" s="1"/>
  <c r="V449" i="18"/>
  <c r="V461" i="18" s="1"/>
  <c r="V447" i="18"/>
  <c r="V459" i="18" s="1"/>
  <c r="V445" i="18"/>
  <c r="V457" i="18" s="1"/>
  <c r="V443" i="18"/>
  <c r="V455" i="18" s="1"/>
  <c r="H180" i="18"/>
  <c r="H178" i="18"/>
  <c r="H190" i="18" s="1"/>
  <c r="H176" i="18"/>
  <c r="H188" i="18" s="1"/>
  <c r="H174" i="18"/>
  <c r="H186" i="18" s="1"/>
  <c r="H172" i="18"/>
  <c r="H184" i="18" s="1"/>
  <c r="H170" i="18"/>
  <c r="H182" i="18" s="1"/>
  <c r="D414" i="18"/>
  <c r="D412" i="18"/>
  <c r="D424" i="18" s="1"/>
  <c r="D410" i="18"/>
  <c r="D422" i="18" s="1"/>
  <c r="D408" i="18"/>
  <c r="D420" i="18" s="1"/>
  <c r="D406" i="18"/>
  <c r="D418" i="18" s="1"/>
  <c r="D404" i="18"/>
  <c r="D416" i="18" s="1"/>
  <c r="X412" i="18"/>
  <c r="X424" i="18" s="1"/>
  <c r="X410" i="18"/>
  <c r="X422" i="18" s="1"/>
  <c r="X408" i="18"/>
  <c r="X420" i="18" s="1"/>
  <c r="X406" i="18"/>
  <c r="X418" i="18" s="1"/>
  <c r="X404" i="18"/>
  <c r="X416" i="18" s="1"/>
  <c r="L22" i="18"/>
  <c r="L34" i="18" s="1"/>
  <c r="L20" i="18"/>
  <c r="L32" i="18" s="1"/>
  <c r="L18" i="18"/>
  <c r="L16" i="18"/>
  <c r="L14" i="18"/>
  <c r="O22" i="18"/>
  <c r="O34" i="18" s="1"/>
  <c r="O20" i="18"/>
  <c r="O32" i="18" s="1"/>
  <c r="O18" i="18"/>
  <c r="O16" i="18"/>
  <c r="O14" i="18"/>
  <c r="I102" i="18"/>
  <c r="D180" i="18"/>
  <c r="E22" i="18"/>
  <c r="E34" i="18" s="1"/>
  <c r="E20" i="18"/>
  <c r="E32" i="18" s="1"/>
  <c r="E18" i="18"/>
  <c r="E16" i="18"/>
  <c r="E14" i="18"/>
  <c r="Y22" i="18"/>
  <c r="Y34" i="18" s="1"/>
  <c r="Y20" i="18"/>
  <c r="Y32" i="18" s="1"/>
  <c r="Y18" i="18"/>
  <c r="Y16" i="18"/>
  <c r="Y14" i="18"/>
  <c r="N22" i="18"/>
  <c r="N34" i="18" s="1"/>
  <c r="N16" i="18"/>
  <c r="N14" i="18"/>
  <c r="N20" i="18"/>
  <c r="N32" i="18" s="1"/>
  <c r="N18" i="18"/>
  <c r="W22" i="18"/>
  <c r="W34" i="18" s="1"/>
  <c r="W20" i="18"/>
  <c r="W32" i="18" s="1"/>
  <c r="W18" i="18"/>
  <c r="W16" i="18"/>
  <c r="W14" i="18"/>
  <c r="P22" i="18"/>
  <c r="P34" i="18" s="1"/>
  <c r="P16" i="18"/>
  <c r="P20" i="18"/>
  <c r="P32" i="18" s="1"/>
  <c r="P18" i="18"/>
  <c r="P14" i="18"/>
  <c r="M22" i="18"/>
  <c r="M34" i="18" s="1"/>
  <c r="M20" i="18"/>
  <c r="M32" i="18" s="1"/>
  <c r="M18" i="18"/>
  <c r="M16" i="18"/>
  <c r="M14" i="18"/>
  <c r="I22" i="18"/>
  <c r="I34" i="18" s="1"/>
  <c r="I20" i="18"/>
  <c r="I32" i="18" s="1"/>
  <c r="I18" i="18"/>
  <c r="I16" i="18"/>
  <c r="I14" i="18"/>
  <c r="T22" i="18"/>
  <c r="T34" i="18" s="1"/>
  <c r="T20" i="18"/>
  <c r="T32" i="18" s="1"/>
  <c r="T18" i="18"/>
  <c r="T16" i="18"/>
  <c r="T14" i="18"/>
  <c r="J22" i="18"/>
  <c r="J34" i="18" s="1"/>
  <c r="J20" i="18"/>
  <c r="J32" i="18" s="1"/>
  <c r="J18" i="18"/>
  <c r="J16" i="18"/>
  <c r="J14" i="18"/>
  <c r="R22" i="18"/>
  <c r="R34" i="18" s="1"/>
  <c r="R20" i="18"/>
  <c r="R32" i="18" s="1"/>
  <c r="R18" i="18"/>
  <c r="R16" i="18"/>
  <c r="R14" i="18"/>
  <c r="D22" i="18"/>
  <c r="D34" i="18" s="1"/>
  <c r="D20" i="18"/>
  <c r="D32" i="18" s="1"/>
  <c r="D18" i="18"/>
  <c r="D16" i="18"/>
  <c r="D14" i="18"/>
  <c r="S22" i="18"/>
  <c r="S34" i="18" s="1"/>
  <c r="S20" i="18"/>
  <c r="S32" i="18" s="1"/>
  <c r="S18" i="18"/>
  <c r="S16" i="18"/>
  <c r="S14" i="18"/>
  <c r="X414" i="18"/>
  <c r="G141" i="18"/>
  <c r="J453" i="18"/>
  <c r="R141" i="18"/>
  <c r="N24" i="18"/>
  <c r="W24" i="18"/>
  <c r="L24" i="18"/>
  <c r="P24" i="18"/>
  <c r="M24" i="18"/>
  <c r="O24" i="18"/>
  <c r="I24" i="18"/>
  <c r="T24" i="18"/>
  <c r="J24" i="18"/>
  <c r="X24" i="18"/>
  <c r="R24" i="18"/>
  <c r="D24" i="18"/>
  <c r="S24" i="18"/>
  <c r="F24" i="18"/>
  <c r="G24" i="18"/>
  <c r="V24" i="18"/>
  <c r="K24" i="18"/>
  <c r="C24" i="18"/>
  <c r="U24" i="18"/>
  <c r="E24" i="18"/>
  <c r="Q24" i="18"/>
  <c r="Y24" i="18"/>
  <c r="B24" i="18"/>
  <c r="U348" i="18" l="1"/>
  <c r="U350" i="18" s="1"/>
  <c r="T192" i="18"/>
  <c r="T194" i="18" s="1"/>
  <c r="R348" i="18"/>
  <c r="R350" i="18" s="1"/>
  <c r="K270" i="18"/>
  <c r="K272" i="18" s="1"/>
  <c r="N348" i="18"/>
  <c r="N350" i="18" s="1"/>
  <c r="K231" i="18"/>
  <c r="K233" i="18" s="1"/>
  <c r="W231" i="18"/>
  <c r="W233" i="18" s="1"/>
  <c r="U231" i="18"/>
  <c r="U233" i="18" s="1"/>
  <c r="V270" i="18"/>
  <c r="V272" i="18" s="1"/>
  <c r="K309" i="18"/>
  <c r="K311" i="18" s="1"/>
  <c r="S192" i="18"/>
  <c r="S194" i="18" s="1"/>
  <c r="H270" i="18"/>
  <c r="H272" i="18" s="1"/>
  <c r="Q387" i="18"/>
  <c r="Q389" i="18" s="1"/>
  <c r="B309" i="18"/>
  <c r="B311" i="18" s="1"/>
  <c r="F270" i="18"/>
  <c r="F272" i="18" s="1"/>
  <c r="S348" i="18"/>
  <c r="S350" i="18" s="1"/>
  <c r="M348" i="18"/>
  <c r="M350" i="18" s="1"/>
  <c r="J270" i="18"/>
  <c r="J272" i="18" s="1"/>
  <c r="N192" i="18"/>
  <c r="N194" i="18" s="1"/>
  <c r="Y270" i="18"/>
  <c r="Y272" i="18" s="1"/>
  <c r="V231" i="18"/>
  <c r="V233" i="18" s="1"/>
  <c r="P387" i="18"/>
  <c r="P389" i="18" s="1"/>
  <c r="D270" i="18"/>
  <c r="D272" i="18" s="1"/>
  <c r="Y309" i="18"/>
  <c r="Y311" i="18" s="1"/>
  <c r="G270" i="18"/>
  <c r="G272" i="18" s="1"/>
  <c r="G309" i="18"/>
  <c r="G311" i="18" s="1"/>
  <c r="J231" i="18"/>
  <c r="J233" i="18" s="1"/>
  <c r="H309" i="18"/>
  <c r="H311" i="18" s="1"/>
  <c r="C309" i="18"/>
  <c r="C311" i="18" s="1"/>
  <c r="T348" i="18"/>
  <c r="T350" i="18" s="1"/>
  <c r="E270" i="18"/>
  <c r="E272" i="18" s="1"/>
  <c r="I309" i="18"/>
  <c r="I311" i="18" s="1"/>
  <c r="M192" i="18"/>
  <c r="M194" i="18" s="1"/>
  <c r="K348" i="18"/>
  <c r="K350" i="18" s="1"/>
  <c r="X309" i="18"/>
  <c r="X311" i="18" s="1"/>
  <c r="I270" i="18"/>
  <c r="I272" i="18" s="1"/>
  <c r="L348" i="18"/>
  <c r="L350" i="18" s="1"/>
  <c r="AG10" i="18"/>
  <c r="O387" i="18"/>
  <c r="O389" i="18" s="1"/>
  <c r="M231" i="18"/>
  <c r="M233" i="18" s="1"/>
  <c r="V309" i="18"/>
  <c r="V311" i="18" s="1"/>
  <c r="Y61" i="18"/>
  <c r="Y73" i="18" s="1"/>
  <c r="W336" i="18"/>
  <c r="F102" i="18"/>
  <c r="K451" i="18"/>
  <c r="K463" i="18" s="1"/>
  <c r="Y178" i="18"/>
  <c r="Y190" i="18" s="1"/>
  <c r="W63" i="18"/>
  <c r="K443" i="18"/>
  <c r="K455" i="18" s="1"/>
  <c r="Q192" i="18"/>
  <c r="Q194" i="18" s="1"/>
  <c r="T139" i="18"/>
  <c r="T151" i="18" s="1"/>
  <c r="K445" i="18"/>
  <c r="K457" i="18" s="1"/>
  <c r="M102" i="18"/>
  <c r="B176" i="18"/>
  <c r="B188" i="18" s="1"/>
  <c r="R53" i="18"/>
  <c r="R65" i="18" s="1"/>
  <c r="Q55" i="18"/>
  <c r="Q67" i="18" s="1"/>
  <c r="P410" i="18"/>
  <c r="P422" i="18" s="1"/>
  <c r="T137" i="18"/>
  <c r="T149" i="18" s="1"/>
  <c r="X330" i="18"/>
  <c r="X342" i="18" s="1"/>
  <c r="O412" i="18"/>
  <c r="O424" i="18" s="1"/>
  <c r="E336" i="18"/>
  <c r="E328" i="18"/>
  <c r="E340" i="18" s="1"/>
  <c r="R57" i="18"/>
  <c r="R69" i="18" s="1"/>
  <c r="Q53" i="18"/>
  <c r="Q65" i="18" s="1"/>
  <c r="T449" i="18"/>
  <c r="T461" i="18" s="1"/>
  <c r="W133" i="18"/>
  <c r="W145" i="18" s="1"/>
  <c r="N447" i="18"/>
  <c r="N459" i="18" s="1"/>
  <c r="C53" i="18"/>
  <c r="C65" i="18" s="1"/>
  <c r="Y137" i="18"/>
  <c r="Y149" i="18" s="1"/>
  <c r="E404" i="18"/>
  <c r="E416" i="18" s="1"/>
  <c r="F369" i="18"/>
  <c r="F381" i="18" s="1"/>
  <c r="N57" i="18"/>
  <c r="N69" i="18" s="1"/>
  <c r="C176" i="18"/>
  <c r="C188" i="18" s="1"/>
  <c r="L98" i="18"/>
  <c r="L110" i="18" s="1"/>
  <c r="C170" i="18"/>
  <c r="C182" i="18" s="1"/>
  <c r="E94" i="18"/>
  <c r="E106" i="18" s="1"/>
  <c r="D375" i="18"/>
  <c r="L131" i="18"/>
  <c r="L143" i="18" s="1"/>
  <c r="Q408" i="18"/>
  <c r="Q420" i="18" s="1"/>
  <c r="E293" i="18"/>
  <c r="E305" i="18" s="1"/>
  <c r="B174" i="18"/>
  <c r="B186" i="18" s="1"/>
  <c r="U408" i="18"/>
  <c r="U420" i="18" s="1"/>
  <c r="N61" i="18"/>
  <c r="N73" i="18" s="1"/>
  <c r="K447" i="18"/>
  <c r="K459" i="18" s="1"/>
  <c r="U63" i="18"/>
  <c r="V131" i="18"/>
  <c r="V143" i="18" s="1"/>
  <c r="D451" i="18"/>
  <c r="D463" i="18" s="1"/>
  <c r="V133" i="18"/>
  <c r="V145" i="18" s="1"/>
  <c r="C139" i="18"/>
  <c r="C151" i="18" s="1"/>
  <c r="D369" i="18"/>
  <c r="D381" i="18" s="1"/>
  <c r="K172" i="18"/>
  <c r="K184" i="18" s="1"/>
  <c r="Y408" i="18"/>
  <c r="Y420" i="18" s="1"/>
  <c r="D367" i="18"/>
  <c r="D379" i="18" s="1"/>
  <c r="V326" i="18"/>
  <c r="V338" i="18" s="1"/>
  <c r="R63" i="18"/>
  <c r="R451" i="18"/>
  <c r="R463" i="18" s="1"/>
  <c r="L412" i="18"/>
  <c r="L424" i="18" s="1"/>
  <c r="K94" i="18"/>
  <c r="K106" i="18" s="1"/>
  <c r="R59" i="18"/>
  <c r="R71" i="18" s="1"/>
  <c r="D133" i="18"/>
  <c r="D145" i="18" s="1"/>
  <c r="C100" i="18"/>
  <c r="C112" i="18" s="1"/>
  <c r="B92" i="18"/>
  <c r="B104" i="18" s="1"/>
  <c r="C449" i="18"/>
  <c r="C461" i="18" s="1"/>
  <c r="I137" i="18"/>
  <c r="I149" i="18" s="1"/>
  <c r="E213" i="18"/>
  <c r="E225" i="18" s="1"/>
  <c r="V332" i="18"/>
  <c r="V344" i="18" s="1"/>
  <c r="K92" i="18"/>
  <c r="K104" i="18" s="1"/>
  <c r="R55" i="18"/>
  <c r="R67" i="18" s="1"/>
  <c r="X96" i="18"/>
  <c r="X108" i="18" s="1"/>
  <c r="C92" i="18"/>
  <c r="C104" i="18" s="1"/>
  <c r="J371" i="18"/>
  <c r="J383" i="18" s="1"/>
  <c r="C451" i="18"/>
  <c r="C463" i="18" s="1"/>
  <c r="G53" i="18"/>
  <c r="G65" i="18" s="1"/>
  <c r="I131" i="18"/>
  <c r="I143" i="18" s="1"/>
  <c r="U174" i="18"/>
  <c r="U186" i="18" s="1"/>
  <c r="B139" i="18"/>
  <c r="B151" i="18" s="1"/>
  <c r="H445" i="18"/>
  <c r="H457" i="18" s="1"/>
  <c r="F92" i="18"/>
  <c r="F104" i="18" s="1"/>
  <c r="N408" i="18"/>
  <c r="N420" i="18" s="1"/>
  <c r="N404" i="18"/>
  <c r="N416" i="18" s="1"/>
  <c r="B365" i="18"/>
  <c r="B377" i="18" s="1"/>
  <c r="U406" i="18"/>
  <c r="U418" i="18" s="1"/>
  <c r="K133" i="18"/>
  <c r="K145" i="18" s="1"/>
  <c r="B55" i="18"/>
  <c r="B67" i="18" s="1"/>
  <c r="E63" i="18"/>
  <c r="C453" i="18"/>
  <c r="T404" i="18"/>
  <c r="T416" i="18" s="1"/>
  <c r="F100" i="18"/>
  <c r="F112" i="18" s="1"/>
  <c r="F96" i="18"/>
  <c r="F108" i="18" s="1"/>
  <c r="G59" i="18"/>
  <c r="G71" i="18" s="1"/>
  <c r="W100" i="18"/>
  <c r="W112" i="18" s="1"/>
  <c r="B141" i="18"/>
  <c r="W170" i="18"/>
  <c r="W182" i="18" s="1"/>
  <c r="P414" i="18"/>
  <c r="R404" i="18"/>
  <c r="R416" i="18" s="1"/>
  <c r="X328" i="18"/>
  <c r="X340" i="18" s="1"/>
  <c r="R449" i="18"/>
  <c r="R461" i="18" s="1"/>
  <c r="F219" i="18"/>
  <c r="J334" i="18"/>
  <c r="J346" i="18" s="1"/>
  <c r="X336" i="18"/>
  <c r="U412" i="18"/>
  <c r="U424" i="18" s="1"/>
  <c r="V96" i="18"/>
  <c r="V108" i="18" s="1"/>
  <c r="F408" i="18"/>
  <c r="F420" i="18" s="1"/>
  <c r="O55" i="18"/>
  <c r="O67" i="18" s="1"/>
  <c r="G98" i="18"/>
  <c r="G110" i="18" s="1"/>
  <c r="G92" i="18"/>
  <c r="G104" i="18" s="1"/>
  <c r="L410" i="18"/>
  <c r="L422" i="18" s="1"/>
  <c r="B133" i="18"/>
  <c r="B145" i="18" s="1"/>
  <c r="B137" i="18"/>
  <c r="B149" i="18" s="1"/>
  <c r="P404" i="18"/>
  <c r="P416" i="18" s="1"/>
  <c r="U367" i="18"/>
  <c r="U379" i="18" s="1"/>
  <c r="X326" i="18"/>
  <c r="X338" i="18" s="1"/>
  <c r="J332" i="18"/>
  <c r="J344" i="18" s="1"/>
  <c r="E215" i="18"/>
  <c r="E227" i="18" s="1"/>
  <c r="P412" i="18"/>
  <c r="P424" i="18" s="1"/>
  <c r="V94" i="18"/>
  <c r="V106" i="18" s="1"/>
  <c r="I367" i="18"/>
  <c r="I379" i="18" s="1"/>
  <c r="D131" i="18"/>
  <c r="D143" i="18" s="1"/>
  <c r="N443" i="18"/>
  <c r="N455" i="18" s="1"/>
  <c r="Y55" i="18"/>
  <c r="Y67" i="18" s="1"/>
  <c r="O53" i="18"/>
  <c r="O65" i="18" s="1"/>
  <c r="G102" i="18"/>
  <c r="D447" i="18"/>
  <c r="D459" i="18" s="1"/>
  <c r="G100" i="18"/>
  <c r="G112" i="18" s="1"/>
  <c r="C174" i="18"/>
  <c r="C186" i="18" s="1"/>
  <c r="Y139" i="18"/>
  <c r="Y151" i="18" s="1"/>
  <c r="X365" i="18"/>
  <c r="X377" i="18" s="1"/>
  <c r="B447" i="18"/>
  <c r="B459" i="18" s="1"/>
  <c r="G55" i="18"/>
  <c r="G67" i="18" s="1"/>
  <c r="H365" i="18"/>
  <c r="H377" i="18" s="1"/>
  <c r="H369" i="18"/>
  <c r="H381" i="18" s="1"/>
  <c r="V174" i="18"/>
  <c r="V186" i="18" s="1"/>
  <c r="F443" i="18"/>
  <c r="F455" i="18" s="1"/>
  <c r="L141" i="18"/>
  <c r="L137" i="18"/>
  <c r="L149" i="18" s="1"/>
  <c r="D332" i="18"/>
  <c r="D344" i="18" s="1"/>
  <c r="E326" i="18"/>
  <c r="E338" i="18" s="1"/>
  <c r="M96" i="18"/>
  <c r="M108" i="18" s="1"/>
  <c r="F414" i="18"/>
  <c r="F404" i="18"/>
  <c r="F416" i="18" s="1"/>
  <c r="X94" i="18"/>
  <c r="X106" i="18" s="1"/>
  <c r="D139" i="18"/>
  <c r="D151" i="18" s="1"/>
  <c r="T447" i="18"/>
  <c r="T459" i="18" s="1"/>
  <c r="N449" i="18"/>
  <c r="N461" i="18" s="1"/>
  <c r="Y63" i="18"/>
  <c r="E172" i="18"/>
  <c r="E184" i="18" s="1"/>
  <c r="Y172" i="18"/>
  <c r="Y184" i="18" s="1"/>
  <c r="G96" i="18"/>
  <c r="G108" i="18" s="1"/>
  <c r="Y141" i="18"/>
  <c r="J96" i="18"/>
  <c r="J108" i="18" s="1"/>
  <c r="E371" i="18"/>
  <c r="E383" i="18" s="1"/>
  <c r="C131" i="18"/>
  <c r="C143" i="18" s="1"/>
  <c r="E375" i="18"/>
  <c r="E365" i="18"/>
  <c r="E377" i="18" s="1"/>
  <c r="E334" i="18"/>
  <c r="E346" i="18" s="1"/>
  <c r="I326" i="18"/>
  <c r="I338" i="18" s="1"/>
  <c r="W332" i="18"/>
  <c r="W344" i="18" s="1"/>
  <c r="E289" i="18"/>
  <c r="E301" i="18" s="1"/>
  <c r="P137" i="18"/>
  <c r="P149" i="18" s="1"/>
  <c r="G57" i="18"/>
  <c r="G69" i="18" s="1"/>
  <c r="Y53" i="18"/>
  <c r="Y65" i="18" s="1"/>
  <c r="B410" i="18"/>
  <c r="B422" i="18" s="1"/>
  <c r="X135" i="18"/>
  <c r="X147" i="18" s="1"/>
  <c r="L57" i="18"/>
  <c r="L69" i="18" s="1"/>
  <c r="Y445" i="18"/>
  <c r="Y457" i="18" s="1"/>
  <c r="H217" i="18"/>
  <c r="H229" i="18" s="1"/>
  <c r="F297" i="18"/>
  <c r="K100" i="18"/>
  <c r="K112" i="18" s="1"/>
  <c r="U447" i="18"/>
  <c r="U459" i="18" s="1"/>
  <c r="G449" i="18"/>
  <c r="G461" i="18" s="1"/>
  <c r="H451" i="18"/>
  <c r="H463" i="18" s="1"/>
  <c r="W406" i="18"/>
  <c r="W418" i="18" s="1"/>
  <c r="F412" i="18"/>
  <c r="F424" i="18" s="1"/>
  <c r="B404" i="18"/>
  <c r="B416" i="18" s="1"/>
  <c r="Y92" i="18"/>
  <c r="Y104" i="18" s="1"/>
  <c r="C98" i="18"/>
  <c r="C110" i="18" s="1"/>
  <c r="B100" i="18"/>
  <c r="B112" i="18" s="1"/>
  <c r="J55" i="18"/>
  <c r="J67" i="18" s="1"/>
  <c r="G170" i="18"/>
  <c r="G182" i="18" s="1"/>
  <c r="S57" i="18"/>
  <c r="S69" i="18" s="1"/>
  <c r="C55" i="18"/>
  <c r="C67" i="18" s="1"/>
  <c r="C63" i="18"/>
  <c r="G174" i="18"/>
  <c r="G186" i="18" s="1"/>
  <c r="F133" i="18"/>
  <c r="F145" i="18" s="1"/>
  <c r="F137" i="18"/>
  <c r="F149" i="18" s="1"/>
  <c r="U96" i="18"/>
  <c r="U108" i="18" s="1"/>
  <c r="J57" i="18"/>
  <c r="J69" i="18" s="1"/>
  <c r="P449" i="18"/>
  <c r="P461" i="18" s="1"/>
  <c r="O102" i="18"/>
  <c r="F135" i="18"/>
  <c r="F147" i="18" s="1"/>
  <c r="T61" i="18"/>
  <c r="T73" i="18" s="1"/>
  <c r="T57" i="18"/>
  <c r="T69" i="18" s="1"/>
  <c r="L406" i="18"/>
  <c r="L418" i="18" s="1"/>
  <c r="C414" i="18"/>
  <c r="T135" i="18"/>
  <c r="T147" i="18" s="1"/>
  <c r="L445" i="18"/>
  <c r="L457" i="18" s="1"/>
  <c r="L443" i="18"/>
  <c r="L455" i="18" s="1"/>
  <c r="T367" i="18"/>
  <c r="T379" i="18" s="1"/>
  <c r="K453" i="18"/>
  <c r="O408" i="18"/>
  <c r="O420" i="18" s="1"/>
  <c r="C445" i="18"/>
  <c r="C457" i="18" s="1"/>
  <c r="F98" i="18"/>
  <c r="F110" i="18" s="1"/>
  <c r="U451" i="18"/>
  <c r="U463" i="18" s="1"/>
  <c r="H443" i="18"/>
  <c r="H455" i="18" s="1"/>
  <c r="I365" i="18"/>
  <c r="I377" i="18" s="1"/>
  <c r="S445" i="18"/>
  <c r="S457" i="18" s="1"/>
  <c r="F131" i="18"/>
  <c r="F143" i="18" s="1"/>
  <c r="U98" i="18"/>
  <c r="U110" i="18" s="1"/>
  <c r="K98" i="18"/>
  <c r="K110" i="18" s="1"/>
  <c r="U443" i="18"/>
  <c r="U455" i="18" s="1"/>
  <c r="G447" i="18"/>
  <c r="G459" i="18" s="1"/>
  <c r="H449" i="18"/>
  <c r="H461" i="18" s="1"/>
  <c r="F410" i="18"/>
  <c r="F422" i="18" s="1"/>
  <c r="J406" i="18"/>
  <c r="J418" i="18" s="1"/>
  <c r="C96" i="18"/>
  <c r="C108" i="18" s="1"/>
  <c r="J133" i="18"/>
  <c r="J145" i="18" s="1"/>
  <c r="B98" i="18"/>
  <c r="B110" i="18" s="1"/>
  <c r="Q443" i="18"/>
  <c r="Q455" i="18" s="1"/>
  <c r="E53" i="18"/>
  <c r="E65" i="18" s="1"/>
  <c r="J375" i="18"/>
  <c r="U102" i="18"/>
  <c r="J53" i="18"/>
  <c r="J65" i="18" s="1"/>
  <c r="K406" i="18"/>
  <c r="K418" i="18" s="1"/>
  <c r="F367" i="18"/>
  <c r="F379" i="18" s="1"/>
  <c r="M63" i="18"/>
  <c r="M94" i="18"/>
  <c r="M106" i="18" s="1"/>
  <c r="H59" i="18"/>
  <c r="H71" i="18" s="1"/>
  <c r="T63" i="18"/>
  <c r="G63" i="18"/>
  <c r="H367" i="18"/>
  <c r="H379" i="18" s="1"/>
  <c r="V180" i="18"/>
  <c r="N410" i="18"/>
  <c r="N422" i="18" s="1"/>
  <c r="C332" i="18"/>
  <c r="C344" i="18" s="1"/>
  <c r="F211" i="18"/>
  <c r="F223" i="18" s="1"/>
  <c r="H219" i="18"/>
  <c r="D215" i="18"/>
  <c r="D227" i="18" s="1"/>
  <c r="V330" i="18"/>
  <c r="V342" i="18" s="1"/>
  <c r="B211" i="18"/>
  <c r="B223" i="18" s="1"/>
  <c r="K170" i="18"/>
  <c r="K182" i="18" s="1"/>
  <c r="F139" i="18"/>
  <c r="F151" i="18" s="1"/>
  <c r="L61" i="18"/>
  <c r="L73" i="18" s="1"/>
  <c r="H453" i="18"/>
  <c r="T133" i="18"/>
  <c r="T145" i="18" s="1"/>
  <c r="B367" i="18"/>
  <c r="B379" i="18" s="1"/>
  <c r="W410" i="18"/>
  <c r="W422" i="18" s="1"/>
  <c r="K135" i="18"/>
  <c r="K147" i="18" s="1"/>
  <c r="Y98" i="18"/>
  <c r="Y110" i="18" s="1"/>
  <c r="B59" i="18"/>
  <c r="B71" i="18" s="1"/>
  <c r="J135" i="18"/>
  <c r="J147" i="18" s="1"/>
  <c r="J365" i="18"/>
  <c r="J377" i="18" s="1"/>
  <c r="Y176" i="18"/>
  <c r="Y188" i="18" s="1"/>
  <c r="Y404" i="18"/>
  <c r="Y416" i="18" s="1"/>
  <c r="R92" i="18"/>
  <c r="R104" i="18" s="1"/>
  <c r="M445" i="18"/>
  <c r="M457" i="18" s="1"/>
  <c r="J100" i="18"/>
  <c r="J112" i="18" s="1"/>
  <c r="R96" i="18"/>
  <c r="R108" i="18" s="1"/>
  <c r="X375" i="18"/>
  <c r="T102" i="18"/>
  <c r="T98" i="18"/>
  <c r="T110" i="18" s="1"/>
  <c r="R98" i="18"/>
  <c r="R110" i="18" s="1"/>
  <c r="S135" i="18"/>
  <c r="S147" i="18" s="1"/>
  <c r="B336" i="18"/>
  <c r="B330" i="18"/>
  <c r="B342" i="18" s="1"/>
  <c r="B332" i="18"/>
  <c r="B344" i="18" s="1"/>
  <c r="G330" i="18"/>
  <c r="G342" i="18" s="1"/>
  <c r="T373" i="18"/>
  <c r="T385" i="18" s="1"/>
  <c r="T375" i="18"/>
  <c r="G334" i="18"/>
  <c r="G346" i="18" s="1"/>
  <c r="J336" i="18"/>
  <c r="E100" i="18"/>
  <c r="E112" i="18" s="1"/>
  <c r="Y174" i="18"/>
  <c r="Y186" i="18" s="1"/>
  <c r="T94" i="18"/>
  <c r="T106" i="18" s="1"/>
  <c r="D217" i="18"/>
  <c r="D229" i="18" s="1"/>
  <c r="B63" i="18"/>
  <c r="J170" i="18"/>
  <c r="J182" i="18" s="1"/>
  <c r="J330" i="18"/>
  <c r="J342" i="18" s="1"/>
  <c r="J141" i="18"/>
  <c r="W57" i="18"/>
  <c r="W69" i="18" s="1"/>
  <c r="Y94" i="18"/>
  <c r="Y106" i="18" s="1"/>
  <c r="B61" i="18"/>
  <c r="B73" i="18" s="1"/>
  <c r="J131" i="18"/>
  <c r="J143" i="18" s="1"/>
  <c r="E102" i="18"/>
  <c r="Q96" i="18"/>
  <c r="Q108" i="18" s="1"/>
  <c r="S443" i="18"/>
  <c r="S455" i="18" s="1"/>
  <c r="Y410" i="18"/>
  <c r="Y422" i="18" s="1"/>
  <c r="L92" i="18"/>
  <c r="L104" i="18" s="1"/>
  <c r="L100" i="18"/>
  <c r="L112" i="18" s="1"/>
  <c r="N102" i="18"/>
  <c r="X373" i="18"/>
  <c r="X385" i="18" s="1"/>
  <c r="E96" i="18"/>
  <c r="E108" i="18" s="1"/>
  <c r="W59" i="18"/>
  <c r="W71" i="18" s="1"/>
  <c r="M408" i="18"/>
  <c r="M420" i="18" s="1"/>
  <c r="T100" i="18"/>
  <c r="T112" i="18" s="1"/>
  <c r="S141" i="18"/>
  <c r="B334" i="18"/>
  <c r="B346" i="18" s="1"/>
  <c r="G326" i="18"/>
  <c r="G338" i="18" s="1"/>
  <c r="C209" i="18"/>
  <c r="C221" i="18" s="1"/>
  <c r="B373" i="18"/>
  <c r="B385" i="18" s="1"/>
  <c r="W404" i="18"/>
  <c r="W416" i="18" s="1"/>
  <c r="B369" i="18"/>
  <c r="B381" i="18" s="1"/>
  <c r="W412" i="18"/>
  <c r="W424" i="18" s="1"/>
  <c r="B57" i="18"/>
  <c r="B69" i="18" s="1"/>
  <c r="J137" i="18"/>
  <c r="J149" i="18" s="1"/>
  <c r="E92" i="18"/>
  <c r="E104" i="18" s="1"/>
  <c r="Q94" i="18"/>
  <c r="Q106" i="18" s="1"/>
  <c r="Y170" i="18"/>
  <c r="Y182" i="18" s="1"/>
  <c r="N92" i="18"/>
  <c r="N104" i="18" s="1"/>
  <c r="M447" i="18"/>
  <c r="M459" i="18" s="1"/>
  <c r="I176" i="18"/>
  <c r="I188" i="18" s="1"/>
  <c r="T414" i="18"/>
  <c r="I449" i="18"/>
  <c r="I461" i="18" s="1"/>
  <c r="W55" i="18"/>
  <c r="W67" i="18" s="1"/>
  <c r="G328" i="18"/>
  <c r="G340" i="18" s="1"/>
  <c r="J178" i="18"/>
  <c r="J190" i="18" s="1"/>
  <c r="J174" i="18"/>
  <c r="J186" i="18" s="1"/>
  <c r="F330" i="18"/>
  <c r="F342" i="18" s="1"/>
  <c r="D209" i="18"/>
  <c r="D221" i="18" s="1"/>
  <c r="D371" i="18"/>
  <c r="D383" i="18" s="1"/>
  <c r="J61" i="18"/>
  <c r="J73" i="18" s="1"/>
  <c r="W369" i="18"/>
  <c r="W381" i="18" s="1"/>
  <c r="E211" i="18"/>
  <c r="E223" i="18" s="1"/>
  <c r="N406" i="18"/>
  <c r="N418" i="18" s="1"/>
  <c r="X334" i="18"/>
  <c r="X346" i="18" s="1"/>
  <c r="B217" i="18"/>
  <c r="B229" i="18" s="1"/>
  <c r="Q57" i="18"/>
  <c r="Q69" i="18" s="1"/>
  <c r="U410" i="18"/>
  <c r="U422" i="18" s="1"/>
  <c r="E410" i="18"/>
  <c r="E422" i="18" s="1"/>
  <c r="I373" i="18"/>
  <c r="I385" i="18" s="1"/>
  <c r="N55" i="18"/>
  <c r="N67" i="18" s="1"/>
  <c r="B412" i="18"/>
  <c r="B424" i="18" s="1"/>
  <c r="J408" i="18"/>
  <c r="J420" i="18" s="1"/>
  <c r="R443" i="18"/>
  <c r="R455" i="18" s="1"/>
  <c r="X137" i="18"/>
  <c r="X149" i="18" s="1"/>
  <c r="E57" i="18"/>
  <c r="E69" i="18" s="1"/>
  <c r="V414" i="18"/>
  <c r="U57" i="18"/>
  <c r="U69" i="18" s="1"/>
  <c r="G176" i="18"/>
  <c r="G188" i="18" s="1"/>
  <c r="E176" i="18"/>
  <c r="E188" i="18" s="1"/>
  <c r="F178" i="18"/>
  <c r="F190" i="18" s="1"/>
  <c r="U59" i="18"/>
  <c r="U71" i="18" s="1"/>
  <c r="V135" i="18"/>
  <c r="V147" i="18" s="1"/>
  <c r="F63" i="18"/>
  <c r="O451" i="18"/>
  <c r="O463" i="18" s="1"/>
  <c r="X180" i="18"/>
  <c r="M133" i="18"/>
  <c r="M145" i="18" s="1"/>
  <c r="F447" i="18"/>
  <c r="F459" i="18" s="1"/>
  <c r="U375" i="18"/>
  <c r="L365" i="18"/>
  <c r="L377" i="18" s="1"/>
  <c r="U371" i="18"/>
  <c r="U383" i="18" s="1"/>
  <c r="L369" i="18"/>
  <c r="L381" i="18" s="1"/>
  <c r="K367" i="18"/>
  <c r="K379" i="18" s="1"/>
  <c r="G215" i="18"/>
  <c r="G227" i="18" s="1"/>
  <c r="R367" i="18"/>
  <c r="R379" i="18" s="1"/>
  <c r="E295" i="18"/>
  <c r="E307" i="18" s="1"/>
  <c r="N371" i="18"/>
  <c r="N383" i="18" s="1"/>
  <c r="K102" i="18"/>
  <c r="G332" i="18"/>
  <c r="G344" i="18" s="1"/>
  <c r="F445" i="18"/>
  <c r="F457" i="18" s="1"/>
  <c r="B375" i="18"/>
  <c r="F371" i="18"/>
  <c r="F383" i="18" s="1"/>
  <c r="Q98" i="18"/>
  <c r="Q110" i="18" s="1"/>
  <c r="E297" i="18"/>
  <c r="X369" i="18"/>
  <c r="X381" i="18" s="1"/>
  <c r="S55" i="18"/>
  <c r="S67" i="18" s="1"/>
  <c r="W414" i="18"/>
  <c r="Y133" i="18"/>
  <c r="Y145" i="18" s="1"/>
  <c r="L139" i="18"/>
  <c r="L151" i="18" s="1"/>
  <c r="J373" i="18"/>
  <c r="J385" i="18" s="1"/>
  <c r="C137" i="18"/>
  <c r="C149" i="18" s="1"/>
  <c r="S131" i="18"/>
  <c r="S143" i="18" s="1"/>
  <c r="C102" i="18"/>
  <c r="T408" i="18"/>
  <c r="T420" i="18" s="1"/>
  <c r="F170" i="18"/>
  <c r="F182" i="18" s="1"/>
  <c r="U53" i="18"/>
  <c r="U65" i="18" s="1"/>
  <c r="M57" i="18"/>
  <c r="M69" i="18" s="1"/>
  <c r="C406" i="18"/>
  <c r="C418" i="18" s="1"/>
  <c r="M139" i="18"/>
  <c r="M151" i="18" s="1"/>
  <c r="C326" i="18"/>
  <c r="C338" i="18" s="1"/>
  <c r="C328" i="18"/>
  <c r="C340" i="18" s="1"/>
  <c r="Q412" i="18"/>
  <c r="Q424" i="18" s="1"/>
  <c r="V375" i="18"/>
  <c r="M373" i="18"/>
  <c r="M385" i="18" s="1"/>
  <c r="E59" i="18"/>
  <c r="E71" i="18" s="1"/>
  <c r="V141" i="18"/>
  <c r="O449" i="18"/>
  <c r="O461" i="18" s="1"/>
  <c r="M61" i="18"/>
  <c r="M73" i="18" s="1"/>
  <c r="H55" i="18"/>
  <c r="H67" i="18" s="1"/>
  <c r="H63" i="18"/>
  <c r="C404" i="18"/>
  <c r="C416" i="18" s="1"/>
  <c r="W102" i="18"/>
  <c r="W98" i="18"/>
  <c r="W110" i="18" s="1"/>
  <c r="W92" i="18"/>
  <c r="W104" i="18" s="1"/>
  <c r="X174" i="18"/>
  <c r="X186" i="18" s="1"/>
  <c r="M131" i="18"/>
  <c r="M143" i="18" s="1"/>
  <c r="C408" i="18"/>
  <c r="C420" i="18" s="1"/>
  <c r="L375" i="18"/>
  <c r="M371" i="18"/>
  <c r="M383" i="18" s="1"/>
  <c r="Y332" i="18"/>
  <c r="Y344" i="18" s="1"/>
  <c r="G217" i="18"/>
  <c r="G229" i="18" s="1"/>
  <c r="K410" i="18"/>
  <c r="K422" i="18" s="1"/>
  <c r="F59" i="18"/>
  <c r="F71" i="18" s="1"/>
  <c r="O447" i="18"/>
  <c r="O459" i="18" s="1"/>
  <c r="M135" i="18"/>
  <c r="M147" i="18" s="1"/>
  <c r="E61" i="18"/>
  <c r="E73" i="18" s="1"/>
  <c r="M53" i="18"/>
  <c r="M65" i="18" s="1"/>
  <c r="E178" i="18"/>
  <c r="E190" i="18" s="1"/>
  <c r="V369" i="18"/>
  <c r="V381" i="18" s="1"/>
  <c r="L367" i="18"/>
  <c r="L379" i="18" s="1"/>
  <c r="V139" i="18"/>
  <c r="V151" i="18" s="1"/>
  <c r="H332" i="18"/>
  <c r="H344" i="18" s="1"/>
  <c r="U61" i="18"/>
  <c r="U73" i="18" s="1"/>
  <c r="M369" i="18"/>
  <c r="M381" i="18" s="1"/>
  <c r="C412" i="18"/>
  <c r="C424" i="18" s="1"/>
  <c r="S100" i="18"/>
  <c r="S112" i="18" s="1"/>
  <c r="U414" i="18"/>
  <c r="Q410" i="18"/>
  <c r="Q422" i="18" s="1"/>
  <c r="L59" i="18"/>
  <c r="L71" i="18" s="1"/>
  <c r="L53" i="18"/>
  <c r="L65" i="18" s="1"/>
  <c r="Y59" i="18"/>
  <c r="Y71" i="18" s="1"/>
  <c r="F61" i="18"/>
  <c r="F73" i="18" s="1"/>
  <c r="S63" i="18"/>
  <c r="Y131" i="18"/>
  <c r="Y143" i="18" s="1"/>
  <c r="S447" i="18"/>
  <c r="S459" i="18" s="1"/>
  <c r="S94" i="18"/>
  <c r="S106" i="18" s="1"/>
  <c r="Q63" i="18"/>
  <c r="S96" i="18"/>
  <c r="S108" i="18" s="1"/>
  <c r="J369" i="18"/>
  <c r="J381" i="18" s="1"/>
  <c r="J59" i="18"/>
  <c r="J71" i="18" s="1"/>
  <c r="E180" i="18"/>
  <c r="Y414" i="18"/>
  <c r="K404" i="18"/>
  <c r="K416" i="18" s="1"/>
  <c r="Q61" i="18"/>
  <c r="Q73" i="18" s="1"/>
  <c r="K414" i="18"/>
  <c r="Q447" i="18"/>
  <c r="Q459" i="18" s="1"/>
  <c r="E174" i="18"/>
  <c r="E186" i="18" s="1"/>
  <c r="F365" i="18"/>
  <c r="F377" i="18" s="1"/>
  <c r="O443" i="18"/>
  <c r="O455" i="18" s="1"/>
  <c r="O445" i="18"/>
  <c r="O457" i="18" s="1"/>
  <c r="T412" i="18"/>
  <c r="T424" i="18" s="1"/>
  <c r="O96" i="18"/>
  <c r="O108" i="18" s="1"/>
  <c r="X371" i="18"/>
  <c r="X383" i="18" s="1"/>
  <c r="I141" i="18"/>
  <c r="O98" i="18"/>
  <c r="O110" i="18" s="1"/>
  <c r="I451" i="18"/>
  <c r="I463" i="18" s="1"/>
  <c r="F55" i="18"/>
  <c r="F67" i="18" s="1"/>
  <c r="B131" i="18"/>
  <c r="B143" i="18" s="1"/>
  <c r="M414" i="18"/>
  <c r="W371" i="18"/>
  <c r="W383" i="18" s="1"/>
  <c r="B453" i="18"/>
  <c r="W365" i="18"/>
  <c r="W377" i="18" s="1"/>
  <c r="C133" i="18"/>
  <c r="C145" i="18" s="1"/>
  <c r="T92" i="18"/>
  <c r="T104" i="18" s="1"/>
  <c r="C135" i="18"/>
  <c r="C147" i="18" s="1"/>
  <c r="B170" i="18"/>
  <c r="B182" i="18" s="1"/>
  <c r="D365" i="18"/>
  <c r="D377" i="18" s="1"/>
  <c r="X170" i="18"/>
  <c r="X182" i="18" s="1"/>
  <c r="L135" i="18"/>
  <c r="L147" i="18" s="1"/>
  <c r="P133" i="18"/>
  <c r="P145" i="18" s="1"/>
  <c r="K180" i="18"/>
  <c r="S133" i="18"/>
  <c r="S145" i="18" s="1"/>
  <c r="V176" i="18"/>
  <c r="V188" i="18" s="1"/>
  <c r="M141" i="18"/>
  <c r="F451" i="18"/>
  <c r="F463" i="18" s="1"/>
  <c r="K174" i="18"/>
  <c r="K186" i="18" s="1"/>
  <c r="S139" i="18"/>
  <c r="S151" i="18" s="1"/>
  <c r="N414" i="18"/>
  <c r="O410" i="18"/>
  <c r="O422" i="18" s="1"/>
  <c r="O414" i="18"/>
  <c r="O404" i="18"/>
  <c r="O416" i="18" s="1"/>
  <c r="P408" i="18"/>
  <c r="P420" i="18" s="1"/>
  <c r="H328" i="18"/>
  <c r="H340" i="18" s="1"/>
  <c r="Q406" i="18"/>
  <c r="Q418" i="18" s="1"/>
  <c r="V365" i="18"/>
  <c r="V377" i="18" s="1"/>
  <c r="J176" i="18"/>
  <c r="J188" i="18" s="1"/>
  <c r="H326" i="18"/>
  <c r="H338" i="18" s="1"/>
  <c r="Q404" i="18"/>
  <c r="Q416" i="18" s="1"/>
  <c r="V367" i="18"/>
  <c r="V379" i="18" s="1"/>
  <c r="V371" i="18"/>
  <c r="V383" i="18" s="1"/>
  <c r="I336" i="18"/>
  <c r="I332" i="18"/>
  <c r="I344" i="18" s="1"/>
  <c r="G211" i="18"/>
  <c r="G223" i="18" s="1"/>
  <c r="D334" i="18"/>
  <c r="D346" i="18" s="1"/>
  <c r="G209" i="18"/>
  <c r="G221" i="18" s="1"/>
  <c r="G219" i="18"/>
  <c r="Y328" i="18"/>
  <c r="Y340" i="18" s="1"/>
  <c r="C211" i="18"/>
  <c r="C223" i="18" s="1"/>
  <c r="W334" i="18"/>
  <c r="W346" i="18" s="1"/>
  <c r="S369" i="18"/>
  <c r="S381" i="18" s="1"/>
  <c r="D219" i="18"/>
  <c r="R365" i="18"/>
  <c r="R377" i="18" s="1"/>
  <c r="Y217" i="18"/>
  <c r="Y229" i="18" s="1"/>
  <c r="E287" i="18"/>
  <c r="E299" i="18" s="1"/>
  <c r="F293" i="18"/>
  <c r="F305" i="18" s="1"/>
  <c r="W326" i="18"/>
  <c r="W338" i="18" s="1"/>
  <c r="D213" i="18"/>
  <c r="D225" i="18" s="1"/>
  <c r="C217" i="18"/>
  <c r="C229" i="18" s="1"/>
  <c r="Y330" i="18"/>
  <c r="Y342" i="18" s="1"/>
  <c r="D141" i="18"/>
  <c r="F172" i="18"/>
  <c r="F184" i="18" s="1"/>
  <c r="I133" i="18"/>
  <c r="I145" i="18" s="1"/>
  <c r="S449" i="18"/>
  <c r="S461" i="18" s="1"/>
  <c r="E330" i="18"/>
  <c r="E342" i="18" s="1"/>
  <c r="B414" i="18"/>
  <c r="P451" i="18"/>
  <c r="P463" i="18" s="1"/>
  <c r="W172" i="18"/>
  <c r="W184" i="18" s="1"/>
  <c r="O94" i="18"/>
  <c r="O106" i="18" s="1"/>
  <c r="X178" i="18"/>
  <c r="X190" i="18" s="1"/>
  <c r="Q449" i="18"/>
  <c r="Q461" i="18" s="1"/>
  <c r="Y406" i="18"/>
  <c r="Y418" i="18" s="1"/>
  <c r="B102" i="18"/>
  <c r="N63" i="18"/>
  <c r="I445" i="18"/>
  <c r="I457" i="18" s="1"/>
  <c r="V170" i="18"/>
  <c r="V182" i="18" s="1"/>
  <c r="B445" i="18"/>
  <c r="B457" i="18" s="1"/>
  <c r="X141" i="18"/>
  <c r="X102" i="18"/>
  <c r="M412" i="18"/>
  <c r="M424" i="18" s="1"/>
  <c r="R408" i="18"/>
  <c r="R420" i="18" s="1"/>
  <c r="H53" i="18"/>
  <c r="H65" i="18" s="1"/>
  <c r="Y102" i="18"/>
  <c r="D449" i="18"/>
  <c r="D461" i="18" s="1"/>
  <c r="F291" i="18"/>
  <c r="F303" i="18" s="1"/>
  <c r="U170" i="18"/>
  <c r="U182" i="18" s="1"/>
  <c r="F217" i="18"/>
  <c r="F229" i="18" s="1"/>
  <c r="N96" i="18"/>
  <c r="N108" i="18" s="1"/>
  <c r="T53" i="18"/>
  <c r="T65" i="18" s="1"/>
  <c r="V408" i="18"/>
  <c r="V420" i="18" s="1"/>
  <c r="I174" i="18"/>
  <c r="I186" i="18" s="1"/>
  <c r="K369" i="18"/>
  <c r="K381" i="18" s="1"/>
  <c r="O61" i="18"/>
  <c r="O73" i="18" s="1"/>
  <c r="I375" i="18"/>
  <c r="V102" i="18"/>
  <c r="I334" i="18"/>
  <c r="I346" i="18" s="1"/>
  <c r="J414" i="18"/>
  <c r="R100" i="18"/>
  <c r="R112" i="18" s="1"/>
  <c r="E367" i="18"/>
  <c r="E379" i="18" s="1"/>
  <c r="L449" i="18"/>
  <c r="L461" i="18" s="1"/>
  <c r="U373" i="18"/>
  <c r="U385" i="18" s="1"/>
  <c r="U92" i="18"/>
  <c r="U104" i="18" s="1"/>
  <c r="K141" i="18"/>
  <c r="C61" i="18"/>
  <c r="C73" i="18" s="1"/>
  <c r="E414" i="18"/>
  <c r="J98" i="18"/>
  <c r="J110" i="18" s="1"/>
  <c r="L408" i="18"/>
  <c r="L420" i="18" s="1"/>
  <c r="W135" i="18"/>
  <c r="W147" i="18" s="1"/>
  <c r="R373" i="18"/>
  <c r="R385" i="18" s="1"/>
  <c r="W328" i="18"/>
  <c r="W340" i="18" s="1"/>
  <c r="T371" i="18"/>
  <c r="T383" i="18" s="1"/>
  <c r="N451" i="18"/>
  <c r="N463" i="18" s="1"/>
  <c r="G172" i="18"/>
  <c r="G184" i="18" s="1"/>
  <c r="M443" i="18"/>
  <c r="M455" i="18" s="1"/>
  <c r="D328" i="18"/>
  <c r="D340" i="18" s="1"/>
  <c r="U453" i="18"/>
  <c r="W94" i="18"/>
  <c r="W106" i="18" s="1"/>
  <c r="G453" i="18"/>
  <c r="B328" i="18"/>
  <c r="B340" i="18" s="1"/>
  <c r="H211" i="18"/>
  <c r="H223" i="18" s="1"/>
  <c r="R453" i="18"/>
  <c r="L94" i="18"/>
  <c r="L106" i="18" s="1"/>
  <c r="H373" i="18"/>
  <c r="H385" i="18" s="1"/>
  <c r="T453" i="18"/>
  <c r="C330" i="18"/>
  <c r="C342" i="18" s="1"/>
  <c r="C178" i="18"/>
  <c r="C190" i="18" s="1"/>
  <c r="F332" i="18"/>
  <c r="F344" i="18" s="1"/>
  <c r="X445" i="18"/>
  <c r="X457" i="18" s="1"/>
  <c r="Y451" i="18"/>
  <c r="Y463" i="18" s="1"/>
  <c r="L55" i="18"/>
  <c r="L67" i="18" s="1"/>
  <c r="Q100" i="18"/>
  <c r="Q112" i="18" s="1"/>
  <c r="Q92" i="18"/>
  <c r="Q104" i="18" s="1"/>
  <c r="S92" i="18"/>
  <c r="S104" i="18" s="1"/>
  <c r="C447" i="18"/>
  <c r="C459" i="18" s="1"/>
  <c r="F53" i="18"/>
  <c r="F65" i="18" s="1"/>
  <c r="S53" i="18"/>
  <c r="S65" i="18" s="1"/>
  <c r="S102" i="18"/>
  <c r="S61" i="18"/>
  <c r="S73" i="18" s="1"/>
  <c r="K412" i="18"/>
  <c r="K424" i="18" s="1"/>
  <c r="F373" i="18"/>
  <c r="F385" i="18" s="1"/>
  <c r="M55" i="18"/>
  <c r="M67" i="18" s="1"/>
  <c r="T410" i="18"/>
  <c r="T422" i="18" s="1"/>
  <c r="M100" i="18"/>
  <c r="M112" i="18" s="1"/>
  <c r="M92" i="18"/>
  <c r="M104" i="18" s="1"/>
  <c r="W61" i="18"/>
  <c r="W73" i="18" s="1"/>
  <c r="B180" i="18"/>
  <c r="W375" i="18"/>
  <c r="B178" i="18"/>
  <c r="B190" i="18" s="1"/>
  <c r="W373" i="18"/>
  <c r="W385" i="18" s="1"/>
  <c r="F449" i="18"/>
  <c r="F461" i="18" s="1"/>
  <c r="P141" i="18"/>
  <c r="K176" i="18"/>
  <c r="K188" i="18" s="1"/>
  <c r="P131" i="18"/>
  <c r="P143" i="18" s="1"/>
  <c r="P139" i="18"/>
  <c r="P151" i="18" s="1"/>
  <c r="T131" i="18"/>
  <c r="T143" i="18" s="1"/>
  <c r="L371" i="18"/>
  <c r="L383" i="18" s="1"/>
  <c r="J172" i="18"/>
  <c r="J184" i="18" s="1"/>
  <c r="H334" i="18"/>
  <c r="H346" i="18" s="1"/>
  <c r="H336" i="18"/>
  <c r="J326" i="18"/>
  <c r="J338" i="18" s="1"/>
  <c r="M375" i="18"/>
  <c r="M365" i="18"/>
  <c r="M377" i="18" s="1"/>
  <c r="E219" i="18"/>
  <c r="E209" i="18"/>
  <c r="E221" i="18" s="1"/>
  <c r="B219" i="18"/>
  <c r="B215" i="18"/>
  <c r="B227" i="18" s="1"/>
  <c r="B209" i="18"/>
  <c r="B221" i="18" s="1"/>
  <c r="Y219" i="18"/>
  <c r="Y213" i="18"/>
  <c r="Y225" i="18" s="1"/>
  <c r="Y215" i="18"/>
  <c r="Y227" i="18" s="1"/>
  <c r="S375" i="18"/>
  <c r="S367" i="18"/>
  <c r="S379" i="18" s="1"/>
  <c r="N369" i="18"/>
  <c r="N381" i="18" s="1"/>
  <c r="N365" i="18"/>
  <c r="N377" i="18" s="1"/>
  <c r="N375" i="18"/>
  <c r="N373" i="18"/>
  <c r="N385" i="18" s="1"/>
  <c r="V328" i="18"/>
  <c r="V340" i="18" s="1"/>
  <c r="V336" i="18"/>
  <c r="E408" i="18"/>
  <c r="E420" i="18" s="1"/>
  <c r="V92" i="18"/>
  <c r="V104" i="18" s="1"/>
  <c r="V100" i="18"/>
  <c r="V112" i="18" s="1"/>
  <c r="U449" i="18"/>
  <c r="U461" i="18" s="1"/>
  <c r="G445" i="18"/>
  <c r="G457" i="18" s="1"/>
  <c r="I371" i="18"/>
  <c r="I383" i="18" s="1"/>
  <c r="N53" i="18"/>
  <c r="N65" i="18" s="1"/>
  <c r="X92" i="18"/>
  <c r="X104" i="18" s="1"/>
  <c r="X100" i="18"/>
  <c r="X112" i="18" s="1"/>
  <c r="D137" i="18"/>
  <c r="D149" i="18" s="1"/>
  <c r="B408" i="18"/>
  <c r="B420" i="18" s="1"/>
  <c r="K131" i="18"/>
  <c r="K143" i="18" s="1"/>
  <c r="J404" i="18"/>
  <c r="J416" i="18" s="1"/>
  <c r="J412" i="18"/>
  <c r="J424" i="18" s="1"/>
  <c r="Y100" i="18"/>
  <c r="Y112" i="18" s="1"/>
  <c r="R447" i="18"/>
  <c r="R459" i="18" s="1"/>
  <c r="T445" i="18"/>
  <c r="T457" i="18" s="1"/>
  <c r="B96" i="18"/>
  <c r="B108" i="18" s="1"/>
  <c r="X133" i="18"/>
  <c r="X145" i="18" s="1"/>
  <c r="N453" i="18"/>
  <c r="O59" i="18"/>
  <c r="O71" i="18" s="1"/>
  <c r="Q451" i="18"/>
  <c r="Q463" i="18" s="1"/>
  <c r="X447" i="18"/>
  <c r="X459" i="18" s="1"/>
  <c r="V410" i="18"/>
  <c r="V422" i="18" s="1"/>
  <c r="S451" i="18"/>
  <c r="S463" i="18" s="1"/>
  <c r="X453" i="18"/>
  <c r="G180" i="18"/>
  <c r="D453" i="18"/>
  <c r="C59" i="18"/>
  <c r="C71" i="18" s="1"/>
  <c r="L96" i="18"/>
  <c r="L108" i="18" s="1"/>
  <c r="C172" i="18"/>
  <c r="C184" i="18" s="1"/>
  <c r="F176" i="18"/>
  <c r="F188" i="18" s="1"/>
  <c r="P447" i="18"/>
  <c r="P459" i="18" s="1"/>
  <c r="O63" i="18"/>
  <c r="X451" i="18"/>
  <c r="X463" i="18" s="1"/>
  <c r="V412" i="18"/>
  <c r="V424" i="18" s="1"/>
  <c r="N100" i="18"/>
  <c r="N112" i="18" s="1"/>
  <c r="M453" i="18"/>
  <c r="Q445" i="18"/>
  <c r="Q457" i="18" s="1"/>
  <c r="I139" i="18"/>
  <c r="I151" i="18" s="1"/>
  <c r="I178" i="18"/>
  <c r="I190" i="18" s="1"/>
  <c r="H61" i="18"/>
  <c r="H73" i="18" s="1"/>
  <c r="I447" i="18"/>
  <c r="I459" i="18" s="1"/>
  <c r="J102" i="18"/>
  <c r="I172" i="18"/>
  <c r="I184" i="18" s="1"/>
  <c r="I180" i="18"/>
  <c r="E373" i="18"/>
  <c r="E385" i="18" s="1"/>
  <c r="R102" i="18"/>
  <c r="O92" i="18"/>
  <c r="O104" i="18" s="1"/>
  <c r="W137" i="18"/>
  <c r="W149" i="18" s="1"/>
  <c r="W141" i="18"/>
  <c r="M410" i="18"/>
  <c r="M422" i="18" s="1"/>
  <c r="W139" i="18"/>
  <c r="W151" i="18" s="1"/>
  <c r="M406" i="18"/>
  <c r="M418" i="18" s="1"/>
  <c r="Y453" i="18"/>
  <c r="B443" i="18"/>
  <c r="B455" i="18" s="1"/>
  <c r="Y449" i="18"/>
  <c r="Y461" i="18" s="1"/>
  <c r="H375" i="18"/>
  <c r="V178" i="18"/>
  <c r="V190" i="18" s="1"/>
  <c r="W178" i="18"/>
  <c r="W190" i="18" s="1"/>
  <c r="X176" i="18"/>
  <c r="X188" i="18" s="1"/>
  <c r="R412" i="18"/>
  <c r="R424" i="18" s="1"/>
  <c r="C336" i="18"/>
  <c r="F328" i="18"/>
  <c r="F340" i="18" s="1"/>
  <c r="K365" i="18"/>
  <c r="K377" i="18" s="1"/>
  <c r="U365" i="18"/>
  <c r="U377" i="18" s="1"/>
  <c r="L453" i="18"/>
  <c r="F334" i="18"/>
  <c r="F346" i="18" s="1"/>
  <c r="K375" i="18"/>
  <c r="F209" i="18"/>
  <c r="F221" i="18" s="1"/>
  <c r="R414" i="18"/>
  <c r="D326" i="18"/>
  <c r="D338" i="18" s="1"/>
  <c r="F215" i="18"/>
  <c r="F227" i="18" s="1"/>
  <c r="Y326" i="18"/>
  <c r="Y338" i="18" s="1"/>
  <c r="Y348" i="18" s="1"/>
  <c r="Y350" i="18" s="1"/>
  <c r="C213" i="18"/>
  <c r="C225" i="18" s="1"/>
  <c r="R410" i="18"/>
  <c r="R422" i="18" s="1"/>
  <c r="T369" i="18"/>
  <c r="T381" i="18" s="1"/>
  <c r="U176" i="18"/>
  <c r="U188" i="18" s="1"/>
  <c r="U180" i="18"/>
  <c r="R371" i="18"/>
  <c r="R383" i="18" s="1"/>
  <c r="E406" i="18"/>
  <c r="E418" i="18" s="1"/>
  <c r="G443" i="18"/>
  <c r="G455" i="18" s="1"/>
  <c r="K137" i="18"/>
  <c r="K149" i="18" s="1"/>
  <c r="T443" i="18"/>
  <c r="T455" i="18" s="1"/>
  <c r="X131" i="18"/>
  <c r="X143" i="18" s="1"/>
  <c r="N98" i="18"/>
  <c r="N110" i="18" s="1"/>
  <c r="M449" i="18"/>
  <c r="M461" i="18" s="1"/>
  <c r="P443" i="18"/>
  <c r="P455" i="18" s="1"/>
  <c r="P453" i="18"/>
  <c r="V404" i="18"/>
  <c r="V416" i="18" s="1"/>
  <c r="D443" i="18"/>
  <c r="D455" i="18" s="1"/>
  <c r="F174" i="18"/>
  <c r="F186" i="18" s="1"/>
  <c r="U94" i="18"/>
  <c r="U106" i="18" s="1"/>
  <c r="I453" i="18"/>
  <c r="L404" i="18"/>
  <c r="L416" i="18" s="1"/>
  <c r="J92" i="18"/>
  <c r="J104" i="18" s="1"/>
  <c r="T55" i="18"/>
  <c r="T67" i="18" s="1"/>
  <c r="X449" i="18"/>
  <c r="X461" i="18" s="1"/>
  <c r="Y443" i="18"/>
  <c r="Y455" i="18" s="1"/>
  <c r="B449" i="18"/>
  <c r="B461" i="18" s="1"/>
  <c r="W174" i="18"/>
  <c r="W186" i="18" s="1"/>
  <c r="W176" i="18"/>
  <c r="W188" i="18" s="1"/>
  <c r="K373" i="18"/>
  <c r="K385" i="18" s="1"/>
  <c r="L451" i="18"/>
  <c r="L463" i="18" s="1"/>
  <c r="F336" i="18"/>
  <c r="I330" i="18"/>
  <c r="I342" i="18" s="1"/>
  <c r="Y334" i="18"/>
  <c r="Y346" i="18" s="1"/>
  <c r="C215" i="18"/>
  <c r="C227" i="18" s="1"/>
  <c r="H213" i="18"/>
  <c r="H225" i="18" s="1"/>
  <c r="S365" i="18"/>
  <c r="S377" i="18" s="1"/>
  <c r="H215" i="18"/>
  <c r="H227" i="18" s="1"/>
  <c r="S371" i="18"/>
  <c r="S383" i="18" s="1"/>
  <c r="U172" i="18"/>
  <c r="U184" i="18" s="1"/>
  <c r="R369" i="18"/>
  <c r="R381" i="18" s="1"/>
  <c r="Y209" i="18"/>
  <c r="Y221" i="18" s="1"/>
  <c r="F295" i="18"/>
  <c r="F307" i="18" s="1"/>
  <c r="F287" i="18"/>
  <c r="F299" i="18" s="1"/>
  <c r="I231" i="18"/>
  <c r="I233" i="18" s="1"/>
  <c r="O192" i="18"/>
  <c r="O194" i="18" s="1"/>
  <c r="N153" i="18"/>
  <c r="N155" i="18" s="1"/>
  <c r="Q153" i="18"/>
  <c r="Q155" i="18" s="1"/>
  <c r="B272" i="18"/>
  <c r="O153" i="18"/>
  <c r="O155" i="18" s="1"/>
  <c r="L192" i="18"/>
  <c r="L194" i="18" s="1"/>
  <c r="R153" i="18"/>
  <c r="R155" i="18" s="1"/>
  <c r="U153" i="18"/>
  <c r="U155" i="18" s="1"/>
  <c r="AG4" i="18"/>
  <c r="K75" i="18"/>
  <c r="K77" i="18" s="1"/>
  <c r="H153" i="18"/>
  <c r="H155" i="18" s="1"/>
  <c r="H426" i="18"/>
  <c r="H428" i="18" s="1"/>
  <c r="H192" i="18"/>
  <c r="H194" i="18" s="1"/>
  <c r="H114" i="18"/>
  <c r="H116" i="18" s="1"/>
  <c r="S426" i="18"/>
  <c r="S428" i="18" s="1"/>
  <c r="C387" i="18"/>
  <c r="C389" i="18" s="1"/>
  <c r="G426" i="18"/>
  <c r="G428" i="18" s="1"/>
  <c r="G387" i="18"/>
  <c r="G389" i="18" s="1"/>
  <c r="G153" i="18"/>
  <c r="G155" i="18" s="1"/>
  <c r="P114" i="18"/>
  <c r="P116" i="18" s="1"/>
  <c r="P75" i="18"/>
  <c r="P77" i="18" s="1"/>
  <c r="I114" i="18"/>
  <c r="I116" i="18" s="1"/>
  <c r="I75" i="18"/>
  <c r="I77" i="18" s="1"/>
  <c r="I426" i="18"/>
  <c r="I428" i="18" s="1"/>
  <c r="Y387" i="18"/>
  <c r="Y389" i="18" s="1"/>
  <c r="D75" i="18"/>
  <c r="D77" i="18" s="1"/>
  <c r="D426" i="18"/>
  <c r="D428" i="18" s="1"/>
  <c r="D114" i="18"/>
  <c r="D116" i="18" s="1"/>
  <c r="D192" i="18"/>
  <c r="V465" i="18"/>
  <c r="V467" i="18" s="1"/>
  <c r="V75" i="18"/>
  <c r="V77" i="18" s="1"/>
  <c r="E153" i="18"/>
  <c r="E155" i="18" s="1"/>
  <c r="E465" i="18"/>
  <c r="E467" i="18" s="1"/>
  <c r="X426" i="18"/>
  <c r="X428" i="18" s="1"/>
  <c r="X75" i="18"/>
  <c r="X77" i="18" s="1"/>
  <c r="W465" i="18"/>
  <c r="W467" i="18" s="1"/>
  <c r="J465" i="18"/>
  <c r="J467" i="18" s="1"/>
  <c r="N28" i="18"/>
  <c r="B26" i="18"/>
  <c r="E28" i="18"/>
  <c r="D26" i="18"/>
  <c r="X28" i="18"/>
  <c r="T28" i="18"/>
  <c r="O28" i="18"/>
  <c r="Q28" i="18"/>
  <c r="E26" i="18"/>
  <c r="D28" i="18"/>
  <c r="R30" i="18"/>
  <c r="X30" i="18"/>
  <c r="T30" i="18"/>
  <c r="O30" i="18"/>
  <c r="P30" i="18"/>
  <c r="V30" i="18"/>
  <c r="G28" i="18"/>
  <c r="S26" i="18"/>
  <c r="J30" i="18"/>
  <c r="M26" i="18"/>
  <c r="N30" i="18"/>
  <c r="B28" i="18"/>
  <c r="Y28" i="18"/>
  <c r="Q26" i="18"/>
  <c r="E30" i="18"/>
  <c r="U26" i="18"/>
  <c r="R28" i="18"/>
  <c r="T26" i="18"/>
  <c r="P28" i="18"/>
  <c r="W26" i="18"/>
  <c r="C28" i="18"/>
  <c r="K26" i="18"/>
  <c r="K30" i="18"/>
  <c r="H26" i="18"/>
  <c r="G26" i="18"/>
  <c r="F26" i="18"/>
  <c r="S28" i="18"/>
  <c r="J26" i="18"/>
  <c r="I26" i="18"/>
  <c r="M28" i="18"/>
  <c r="L30" i="18"/>
  <c r="Y30" i="18"/>
  <c r="Q30" i="18"/>
  <c r="U28" i="18"/>
  <c r="R26" i="18"/>
  <c r="P26" i="18"/>
  <c r="W28" i="18"/>
  <c r="C26" i="18"/>
  <c r="K28" i="18"/>
  <c r="H30" i="18"/>
  <c r="G30" i="18"/>
  <c r="F30" i="18"/>
  <c r="S30" i="18"/>
  <c r="J28" i="18"/>
  <c r="I30" i="18"/>
  <c r="M30" i="18"/>
  <c r="L26" i="18"/>
  <c r="N26" i="18"/>
  <c r="B30" i="18"/>
  <c r="Y26" i="18"/>
  <c r="U30" i="18"/>
  <c r="D30" i="18"/>
  <c r="X26" i="18"/>
  <c r="O26" i="18"/>
  <c r="W30" i="18"/>
  <c r="C30" i="18"/>
  <c r="H28" i="18"/>
  <c r="V28" i="18"/>
  <c r="V26" i="18"/>
  <c r="F28" i="18"/>
  <c r="I28" i="18"/>
  <c r="L28" i="18"/>
  <c r="L153" i="18" l="1"/>
  <c r="L155" i="18" s="1"/>
  <c r="R387" i="18"/>
  <c r="R389" i="18" s="1"/>
  <c r="P426" i="18"/>
  <c r="P428" i="18" s="1"/>
  <c r="P237" i="18" a="1"/>
  <c r="P237" i="18" s="1"/>
  <c r="AI10" i="18" s="1"/>
  <c r="U237" i="18"/>
  <c r="AH10" i="18" s="1"/>
  <c r="W153" i="18"/>
  <c r="W155" i="18" s="1"/>
  <c r="G348" i="18"/>
  <c r="G350" i="18" s="1"/>
  <c r="X348" i="18"/>
  <c r="X350" i="18" s="1"/>
  <c r="Q426" i="18"/>
  <c r="Q428" i="18" s="1"/>
  <c r="D348" i="18"/>
  <c r="D350" i="18" s="1"/>
  <c r="J192" i="18"/>
  <c r="J194" i="18" s="1"/>
  <c r="T387" i="18"/>
  <c r="T389" i="18" s="1"/>
  <c r="H231" i="18"/>
  <c r="H233" i="18" s="1"/>
  <c r="C231" i="18"/>
  <c r="C233" i="18" s="1"/>
  <c r="E348" i="18"/>
  <c r="E350" i="18" s="1"/>
  <c r="C192" i="18"/>
  <c r="C194" i="18" s="1"/>
  <c r="F348" i="18"/>
  <c r="F350" i="18" s="1"/>
  <c r="T153" i="18"/>
  <c r="T155" i="18" s="1"/>
  <c r="Q114" i="18"/>
  <c r="Q116" i="18" s="1"/>
  <c r="W192" i="18"/>
  <c r="W194" i="18" s="1"/>
  <c r="S153" i="18"/>
  <c r="S155" i="18" s="1"/>
  <c r="Y192" i="18"/>
  <c r="Y194" i="18" s="1"/>
  <c r="B348" i="18"/>
  <c r="B350" i="18" s="1"/>
  <c r="E192" i="18"/>
  <c r="E194" i="18" s="1"/>
  <c r="W348" i="18"/>
  <c r="W350" i="18" s="1"/>
  <c r="M114" i="18"/>
  <c r="M116" i="18" s="1"/>
  <c r="J114" i="18"/>
  <c r="J116" i="18" s="1"/>
  <c r="N426" i="18"/>
  <c r="N428" i="18" s="1"/>
  <c r="M426" i="18"/>
  <c r="M428" i="18" s="1"/>
  <c r="B153" i="18"/>
  <c r="B155" i="18" s="1"/>
  <c r="K465" i="18"/>
  <c r="K467" i="18" s="1"/>
  <c r="R465" i="18"/>
  <c r="R467" i="18" s="1"/>
  <c r="S114" i="18"/>
  <c r="S116" i="18" s="1"/>
  <c r="E309" i="18"/>
  <c r="E311" i="18" s="1"/>
  <c r="F387" i="18"/>
  <c r="F389" i="18" s="1"/>
  <c r="Q75" i="18"/>
  <c r="Q77" i="18" s="1"/>
  <c r="V426" i="18"/>
  <c r="V428" i="18" s="1"/>
  <c r="U387" i="18"/>
  <c r="U389" i="18" s="1"/>
  <c r="V192" i="18"/>
  <c r="V194" i="18" s="1"/>
  <c r="R114" i="18"/>
  <c r="R116" i="18" s="1"/>
  <c r="I387" i="18"/>
  <c r="I389" i="18" s="1"/>
  <c r="F192" i="18"/>
  <c r="F194" i="18" s="1"/>
  <c r="D387" i="18"/>
  <c r="D389" i="18" s="1"/>
  <c r="C348" i="18"/>
  <c r="C350" i="18" s="1"/>
  <c r="Q465" i="18"/>
  <c r="Q467" i="18" s="1"/>
  <c r="D153" i="18"/>
  <c r="D155" i="18" s="1"/>
  <c r="M153" i="18"/>
  <c r="M155" i="18" s="1"/>
  <c r="V153" i="18"/>
  <c r="V155" i="18" s="1"/>
  <c r="W75" i="18"/>
  <c r="W77" i="18" s="1"/>
  <c r="S465" i="18"/>
  <c r="S467" i="18" s="1"/>
  <c r="T426" i="18"/>
  <c r="T428" i="18" s="1"/>
  <c r="N465" i="18"/>
  <c r="N467" i="18" s="1"/>
  <c r="V348" i="18"/>
  <c r="V350" i="18" s="1"/>
  <c r="K192" i="18"/>
  <c r="K194" i="18" s="1"/>
  <c r="X387" i="18"/>
  <c r="X389" i="18" s="1"/>
  <c r="F114" i="18"/>
  <c r="F116" i="18" s="1"/>
  <c r="K114" i="18"/>
  <c r="K116" i="18" s="1"/>
  <c r="R75" i="18"/>
  <c r="R77" i="18" s="1"/>
  <c r="G75" i="18"/>
  <c r="G77" i="18" s="1"/>
  <c r="G114" i="18"/>
  <c r="G116" i="18" s="1"/>
  <c r="C114" i="18"/>
  <c r="C116" i="18" s="1"/>
  <c r="E114" i="18"/>
  <c r="E116" i="18" s="1"/>
  <c r="C465" i="18"/>
  <c r="C467" i="18" s="1"/>
  <c r="F231" i="18"/>
  <c r="F233" i="18" s="1"/>
  <c r="O75" i="18"/>
  <c r="O77" i="18" s="1"/>
  <c r="F75" i="18"/>
  <c r="F77" i="18" s="1"/>
  <c r="U426" i="18"/>
  <c r="U428" i="18" s="1"/>
  <c r="J75" i="18"/>
  <c r="J77" i="18" s="1"/>
  <c r="F309" i="18"/>
  <c r="F311" i="18" s="1"/>
  <c r="O114" i="18"/>
  <c r="O116" i="18" s="1"/>
  <c r="E387" i="18"/>
  <c r="E389" i="18" s="1"/>
  <c r="Y114" i="18"/>
  <c r="Y116" i="18" s="1"/>
  <c r="AG11" i="18"/>
  <c r="F465" i="18"/>
  <c r="F467" i="18" s="1"/>
  <c r="E75" i="18"/>
  <c r="E77" i="18" s="1"/>
  <c r="B75" i="18"/>
  <c r="B77" i="18" s="1"/>
  <c r="L426" i="18"/>
  <c r="L428" i="18" s="1"/>
  <c r="R426" i="18"/>
  <c r="R428" i="18" s="1"/>
  <c r="L465" i="18"/>
  <c r="L467" i="18" s="1"/>
  <c r="G192" i="18"/>
  <c r="G194" i="18" s="1"/>
  <c r="Y153" i="18"/>
  <c r="Y155" i="18" s="1"/>
  <c r="L75" i="18"/>
  <c r="L77" i="18" s="1"/>
  <c r="L387" i="18"/>
  <c r="L389" i="18" s="1"/>
  <c r="U75" i="18"/>
  <c r="U77" i="18" s="1"/>
  <c r="N114" i="18"/>
  <c r="N116" i="18" s="1"/>
  <c r="J153" i="18"/>
  <c r="J155" i="18" s="1"/>
  <c r="H465" i="18"/>
  <c r="H467" i="18" s="1"/>
  <c r="F153" i="18"/>
  <c r="F155" i="18" s="1"/>
  <c r="W426" i="18"/>
  <c r="W428" i="18" s="1"/>
  <c r="F426" i="18"/>
  <c r="F428" i="18" s="1"/>
  <c r="I348" i="18"/>
  <c r="I350" i="18" s="1"/>
  <c r="C153" i="18"/>
  <c r="C155" i="18" s="1"/>
  <c r="W114" i="18"/>
  <c r="W116" i="18" s="1"/>
  <c r="T75" i="18"/>
  <c r="T77" i="18" s="1"/>
  <c r="X192" i="18"/>
  <c r="X194" i="18" s="1"/>
  <c r="T114" i="18"/>
  <c r="T116" i="18" s="1"/>
  <c r="J387" i="18"/>
  <c r="J389" i="18" s="1"/>
  <c r="H387" i="18"/>
  <c r="H389" i="18" s="1"/>
  <c r="S75" i="18"/>
  <c r="S77" i="18" s="1"/>
  <c r="U465" i="18"/>
  <c r="U467" i="18" s="1"/>
  <c r="B387" i="18"/>
  <c r="B389" i="18" s="1"/>
  <c r="L114" i="18"/>
  <c r="L116" i="18" s="1"/>
  <c r="B426" i="18"/>
  <c r="B428" i="18" s="1"/>
  <c r="M75" i="18"/>
  <c r="M77" i="18" s="1"/>
  <c r="C426" i="18"/>
  <c r="C428" i="18" s="1"/>
  <c r="V387" i="18"/>
  <c r="V389" i="18" s="1"/>
  <c r="U192" i="18"/>
  <c r="U194" i="18" s="1"/>
  <c r="M387" i="18"/>
  <c r="M389" i="18" s="1"/>
  <c r="U114" i="18"/>
  <c r="U116" i="18" s="1"/>
  <c r="J348" i="18"/>
  <c r="J350" i="18" s="1"/>
  <c r="D231" i="18"/>
  <c r="D233" i="18" s="1"/>
  <c r="P153" i="18"/>
  <c r="P155" i="18" s="1"/>
  <c r="X114" i="18"/>
  <c r="X116" i="18" s="1"/>
  <c r="O426" i="18"/>
  <c r="O428" i="18" s="1"/>
  <c r="Y426" i="18"/>
  <c r="Y428" i="18" s="1"/>
  <c r="B465" i="18"/>
  <c r="B467" i="18" s="1"/>
  <c r="H75" i="18"/>
  <c r="H77" i="18" s="1"/>
  <c r="B114" i="18"/>
  <c r="B116" i="18" s="1"/>
  <c r="E426" i="18"/>
  <c r="E428" i="18" s="1"/>
  <c r="J426" i="18"/>
  <c r="J428" i="18" s="1"/>
  <c r="AG5" i="18"/>
  <c r="G231" i="18"/>
  <c r="G233" i="18" s="1"/>
  <c r="H348" i="18"/>
  <c r="H350" i="18" s="1"/>
  <c r="AG7" i="18"/>
  <c r="AG6" i="18"/>
  <c r="K153" i="18"/>
  <c r="K155" i="18" s="1"/>
  <c r="K426" i="18"/>
  <c r="K428" i="18" s="1"/>
  <c r="B231" i="18"/>
  <c r="B233" i="18" s="1"/>
  <c r="I153" i="18"/>
  <c r="I155" i="18" s="1"/>
  <c r="AG13" i="18"/>
  <c r="D465" i="18"/>
  <c r="D467" i="18" s="1"/>
  <c r="N75" i="18"/>
  <c r="N77" i="18" s="1"/>
  <c r="X153" i="18"/>
  <c r="X155" i="18" s="1"/>
  <c r="E231" i="18"/>
  <c r="E233" i="18" s="1"/>
  <c r="AG14" i="18"/>
  <c r="V114" i="18"/>
  <c r="V116" i="18" s="1"/>
  <c r="W387" i="18"/>
  <c r="W389" i="18" s="1"/>
  <c r="B192" i="18"/>
  <c r="B194" i="18" s="1"/>
  <c r="P465" i="18"/>
  <c r="P467" i="18" s="1"/>
  <c r="T465" i="18"/>
  <c r="T467" i="18" s="1"/>
  <c r="X465" i="18"/>
  <c r="X467" i="18" s="1"/>
  <c r="O465" i="18"/>
  <c r="O467" i="18" s="1"/>
  <c r="Y75" i="18"/>
  <c r="Y77" i="18" s="1"/>
  <c r="AG12" i="18"/>
  <c r="I465" i="18"/>
  <c r="I467" i="18" s="1"/>
  <c r="G465" i="18"/>
  <c r="G467" i="18" s="1"/>
  <c r="AG8" i="18"/>
  <c r="M465" i="18"/>
  <c r="M467" i="18" s="1"/>
  <c r="AG9" i="18"/>
  <c r="K387" i="18"/>
  <c r="K389" i="18" s="1"/>
  <c r="AG15" i="18"/>
  <c r="S387" i="18"/>
  <c r="S389" i="18" s="1"/>
  <c r="Y465" i="18"/>
  <c r="Y467" i="18" s="1"/>
  <c r="I192" i="18"/>
  <c r="I194" i="18" s="1"/>
  <c r="C75" i="18"/>
  <c r="C77" i="18" s="1"/>
  <c r="Y231" i="18"/>
  <c r="Y233" i="18" s="1"/>
  <c r="N387" i="18"/>
  <c r="N389" i="18" s="1"/>
  <c r="D194" i="18"/>
  <c r="V36" i="18"/>
  <c r="V38" i="18" s="1"/>
  <c r="L36" i="18"/>
  <c r="L38" i="18" s="1"/>
  <c r="X36" i="18"/>
  <c r="X38" i="18" s="1"/>
  <c r="T36" i="18"/>
  <c r="T38" i="18" s="1"/>
  <c r="Q36" i="18"/>
  <c r="Q38" i="18" s="1"/>
  <c r="I36" i="18"/>
  <c r="I38" i="18" s="1"/>
  <c r="R36" i="18"/>
  <c r="R38" i="18" s="1"/>
  <c r="E36" i="18"/>
  <c r="E38" i="18" s="1"/>
  <c r="N36" i="18"/>
  <c r="N38" i="18" s="1"/>
  <c r="P36" i="18"/>
  <c r="P38" i="18" s="1"/>
  <c r="J36" i="18"/>
  <c r="J38" i="18" s="1"/>
  <c r="H36" i="18"/>
  <c r="H38" i="18" s="1"/>
  <c r="W36" i="18"/>
  <c r="W38" i="18" s="1"/>
  <c r="U36" i="18"/>
  <c r="U38" i="18" s="1"/>
  <c r="S36" i="18"/>
  <c r="S38" i="18" s="1"/>
  <c r="B36" i="18"/>
  <c r="B38" i="18" s="1"/>
  <c r="G36" i="18"/>
  <c r="G38" i="18" s="1"/>
  <c r="O36" i="18"/>
  <c r="Y36" i="18"/>
  <c r="Y38" i="18" s="1"/>
  <c r="C36" i="18"/>
  <c r="C38" i="18" s="1"/>
  <c r="F36" i="18"/>
  <c r="F38" i="18" s="1"/>
  <c r="K36" i="18"/>
  <c r="K38" i="18" s="1"/>
  <c r="M36" i="18"/>
  <c r="M38" i="18" s="1"/>
  <c r="D36" i="18"/>
  <c r="D38" i="18" s="1"/>
  <c r="U276" i="18" l="1"/>
  <c r="AH11" i="18" s="1"/>
  <c r="P276" i="18" a="1"/>
  <c r="P276" i="18" s="1"/>
  <c r="AI11" i="18" s="1"/>
  <c r="U315" i="18"/>
  <c r="AH12" i="18" s="1"/>
  <c r="P315" i="18" a="1"/>
  <c r="P315" i="18" s="1"/>
  <c r="AI12" i="18" s="1"/>
  <c r="U393" i="18"/>
  <c r="AH14" i="18" s="1"/>
  <c r="F15" i="3"/>
  <c r="P81" i="18" a="1"/>
  <c r="P81" i="18" s="1"/>
  <c r="AI6" i="18" s="1"/>
  <c r="P393" i="18" a="1"/>
  <c r="P393" i="18" s="1"/>
  <c r="AI14" i="18" s="1"/>
  <c r="U81" i="18"/>
  <c r="AH6" i="18" s="1"/>
  <c r="U198" i="18"/>
  <c r="AH9" i="18" s="1"/>
  <c r="P120" i="18" a="1"/>
  <c r="P120" i="18" s="1"/>
  <c r="AI7" i="18" s="1"/>
  <c r="P42" i="18" a="1"/>
  <c r="P42" i="18" s="1"/>
  <c r="AI5" i="18" s="1"/>
  <c r="U120" i="18"/>
  <c r="AH7" i="18" s="1"/>
  <c r="P198" i="18" a="1"/>
  <c r="P198" i="18" s="1"/>
  <c r="AI9" i="18" s="1"/>
  <c r="U432" i="18"/>
  <c r="AH15" i="18" s="1"/>
  <c r="P432" i="18" a="1"/>
  <c r="P432" i="18" s="1"/>
  <c r="AI15" i="18" s="1"/>
  <c r="U354" i="18"/>
  <c r="AH13" i="18" s="1"/>
  <c r="U159" i="18"/>
  <c r="AH8" i="18" s="1"/>
  <c r="P354" i="18" a="1"/>
  <c r="P354" i="18" s="1"/>
  <c r="AI13" i="18" s="1"/>
  <c r="P159" i="18" a="1"/>
  <c r="P159" i="18" s="1"/>
  <c r="AI8" i="18" s="1"/>
  <c r="O38" i="18"/>
  <c r="U3" i="18" s="1"/>
  <c r="AH4" i="18" s="1"/>
  <c r="P3" i="18" a="1"/>
  <c r="P3" i="18" s="1"/>
  <c r="AI4" i="18" s="1"/>
  <c r="U42" i="18"/>
  <c r="AH5" i="18" s="1"/>
  <c r="F17" i="3" l="1"/>
  <c r="E21" i="25"/>
  <c r="E17" i="25"/>
  <c r="E13" i="25"/>
  <c r="E9" i="25"/>
  <c r="E5" i="25"/>
  <c r="E20" i="25"/>
  <c r="E16" i="25"/>
  <c r="E12" i="25"/>
  <c r="E8" i="25"/>
  <c r="E4" i="25"/>
  <c r="E19" i="25"/>
  <c r="E15" i="25"/>
  <c r="E11" i="25"/>
  <c r="E7" i="25"/>
  <c r="E3" i="25"/>
  <c r="E22" i="25"/>
  <c r="E18" i="25"/>
  <c r="E14" i="25"/>
  <c r="E10" i="25"/>
  <c r="E6" i="25"/>
  <c r="C33" i="3" a="1"/>
  <c r="C33" i="3" s="1"/>
  <c r="F14" i="3"/>
  <c r="F16" i="3" s="1"/>
  <c r="F18" i="3" l="1"/>
  <c r="F29" i="3" s="1"/>
  <c r="D20" i="25"/>
  <c r="D16" i="25"/>
  <c r="D12" i="25"/>
  <c r="D8" i="25"/>
  <c r="D4" i="25"/>
  <c r="D19" i="25"/>
  <c r="D15" i="25"/>
  <c r="D11" i="25"/>
  <c r="D7" i="25"/>
  <c r="D3" i="25"/>
  <c r="D22" i="25"/>
  <c r="D18" i="25"/>
  <c r="D14" i="25"/>
  <c r="D10" i="25"/>
  <c r="D6" i="25"/>
  <c r="D21" i="25"/>
  <c r="D17" i="25"/>
  <c r="D13" i="25"/>
  <c r="D9" i="25"/>
  <c r="D5" i="25"/>
  <c r="F20" i="3"/>
  <c r="F19" i="3" l="1"/>
  <c r="F21" i="3" s="1"/>
</calcChain>
</file>

<file path=xl/sharedStrings.xml><?xml version="1.0" encoding="utf-8"?>
<sst xmlns="http://schemas.openxmlformats.org/spreadsheetml/2006/main" count="652" uniqueCount="298">
  <si>
    <t>BUILDING LOAD</t>
  </si>
  <si>
    <t>ALBANY</t>
  </si>
  <si>
    <t>NY</t>
  </si>
  <si>
    <t>ALBUQUERQUE</t>
  </si>
  <si>
    <t>NM</t>
  </si>
  <si>
    <t>ANCHORAGE</t>
  </si>
  <si>
    <t>AK</t>
  </si>
  <si>
    <t>ASHEVILLE</t>
  </si>
  <si>
    <t>NC</t>
  </si>
  <si>
    <t>ATLANTA</t>
  </si>
  <si>
    <t xml:space="preserve">GA </t>
  </si>
  <si>
    <t>AUGUSTA</t>
  </si>
  <si>
    <t>ME</t>
  </si>
  <si>
    <t>AUSTIN</t>
  </si>
  <si>
    <t>TX</t>
  </si>
  <si>
    <t>BALTIMORE</t>
  </si>
  <si>
    <t>MD</t>
  </si>
  <si>
    <t>BILLINGS</t>
  </si>
  <si>
    <t>MT</t>
  </si>
  <si>
    <t>BIRMINGHAM</t>
  </si>
  <si>
    <t>AL</t>
  </si>
  <si>
    <t>BISMARK</t>
  </si>
  <si>
    <t>ND</t>
  </si>
  <si>
    <t>BOISE</t>
  </si>
  <si>
    <t>ID</t>
  </si>
  <si>
    <t>BOSTON</t>
  </si>
  <si>
    <t>MA</t>
  </si>
  <si>
    <t>BUFFALO</t>
  </si>
  <si>
    <t>BURLINGTON</t>
  </si>
  <si>
    <t>VT</t>
  </si>
  <si>
    <t>CALGARY</t>
  </si>
  <si>
    <t>ALBERTA</t>
  </si>
  <si>
    <t>CAHARLESTON - SC</t>
  </si>
  <si>
    <t>SC</t>
  </si>
  <si>
    <t>CHARLESTON - WV</t>
  </si>
  <si>
    <t>WV</t>
  </si>
  <si>
    <t>CHARLOTTE</t>
  </si>
  <si>
    <t>CHARLOTTETOWN</t>
  </si>
  <si>
    <t>P. EDWARD ISLAND</t>
  </si>
  <si>
    <t>CHEYENNE</t>
  </si>
  <si>
    <t>WY</t>
  </si>
  <si>
    <t>CHICAGO</t>
  </si>
  <si>
    <t>IL</t>
  </si>
  <si>
    <t>COLUMBIA</t>
  </si>
  <si>
    <t>COLUMBUS</t>
  </si>
  <si>
    <t>OH</t>
  </si>
  <si>
    <t>CONCORD</t>
  </si>
  <si>
    <t>NH</t>
  </si>
  <si>
    <t>DALLAS</t>
  </si>
  <si>
    <t>DAYTON</t>
  </si>
  <si>
    <t>DAYTONA BEACH</t>
  </si>
  <si>
    <t>FL</t>
  </si>
  <si>
    <t>DENVER</t>
  </si>
  <si>
    <t>CO</t>
  </si>
  <si>
    <t>DES MOINES</t>
  </si>
  <si>
    <t>IA</t>
  </si>
  <si>
    <t>DETROIT</t>
  </si>
  <si>
    <t>MI</t>
  </si>
  <si>
    <t>DOVER</t>
  </si>
  <si>
    <t>DE</t>
  </si>
  <si>
    <t>DULUTH</t>
  </si>
  <si>
    <t>MN</t>
  </si>
  <si>
    <t>EVANSVILLE</t>
  </si>
  <si>
    <t>IN</t>
  </si>
  <si>
    <t>FAIRBANKS</t>
  </si>
  <si>
    <t>FARGO</t>
  </si>
  <si>
    <t>FLINT</t>
  </si>
  <si>
    <t>FORTH WAINE</t>
  </si>
  <si>
    <t>FRESNO</t>
  </si>
  <si>
    <t>CA</t>
  </si>
  <si>
    <t>GRAND RAPIDS</t>
  </si>
  <si>
    <t>GREENSBORO</t>
  </si>
  <si>
    <t>GREENVILLE</t>
  </si>
  <si>
    <t>HALIFAX</t>
  </si>
  <si>
    <t>NOVA SCOTIA</t>
  </si>
  <si>
    <t>HARRISBURG</t>
  </si>
  <si>
    <t>PA</t>
  </si>
  <si>
    <t>HARTFORD</t>
  </si>
  <si>
    <t>CT</t>
  </si>
  <si>
    <t>HELENA</t>
  </si>
  <si>
    <t>HOUSTON</t>
  </si>
  <si>
    <t>INDIANAPOLIS</t>
  </si>
  <si>
    <t>JACKSON</t>
  </si>
  <si>
    <t>MS</t>
  </si>
  <si>
    <t>JACKSONVILLE</t>
  </si>
  <si>
    <t>KANSAS CITY</t>
  </si>
  <si>
    <t>MO</t>
  </si>
  <si>
    <t>KNOXVILLE</t>
  </si>
  <si>
    <t>TN</t>
  </si>
  <si>
    <t>LA CROSSE</t>
  </si>
  <si>
    <t xml:space="preserve">WI </t>
  </si>
  <si>
    <t>LAS VEGAS</t>
  </si>
  <si>
    <t>NV</t>
  </si>
  <si>
    <t>LEXINGTON</t>
  </si>
  <si>
    <t>KY</t>
  </si>
  <si>
    <t>LITTLE ROCK</t>
  </si>
  <si>
    <t>AR</t>
  </si>
  <si>
    <t>LOS ANGELES</t>
  </si>
  <si>
    <t>LOUISVILLE</t>
  </si>
  <si>
    <t>MEMPHIS</t>
  </si>
  <si>
    <t>MIAMI</t>
  </si>
  <si>
    <t>MILWAUKEE</t>
  </si>
  <si>
    <t>MINNEAPOLIS</t>
  </si>
  <si>
    <t>MOBILE</t>
  </si>
  <si>
    <t>MONCTON</t>
  </si>
  <si>
    <t>NEW BRUNSWICK</t>
  </si>
  <si>
    <t>MONTGOMERY</t>
  </si>
  <si>
    <t>MONTREAL</t>
  </si>
  <si>
    <t>QUEBEC</t>
  </si>
  <si>
    <t>NASHVILLE</t>
  </si>
  <si>
    <t>NEW ORLEANS</t>
  </si>
  <si>
    <t>LA</t>
  </si>
  <si>
    <t>NEW YORK CITY</t>
  </si>
  <si>
    <t>NORFOLK</t>
  </si>
  <si>
    <t>VA</t>
  </si>
  <si>
    <t>OKLAHOMA CITY</t>
  </si>
  <si>
    <t>OK</t>
  </si>
  <si>
    <t>OMAHA</t>
  </si>
  <si>
    <t>NE</t>
  </si>
  <si>
    <t>OTTAWA</t>
  </si>
  <si>
    <t>ONTARIO</t>
  </si>
  <si>
    <t>PHILADELPHIA</t>
  </si>
  <si>
    <t>PHOENIX</t>
  </si>
  <si>
    <t>AZ</t>
  </si>
  <si>
    <t>PITTSBURG</t>
  </si>
  <si>
    <t>PORTLAND - ME</t>
  </si>
  <si>
    <t>PORTLAND - OR</t>
  </si>
  <si>
    <t>OR</t>
  </si>
  <si>
    <t>PROVIDENCE</t>
  </si>
  <si>
    <t>RI</t>
  </si>
  <si>
    <t>RALEIGH</t>
  </si>
  <si>
    <t>REGINA</t>
  </si>
  <si>
    <t>SASKATCHEWAN</t>
  </si>
  <si>
    <t>RENO</t>
  </si>
  <si>
    <t>ROANOKE</t>
  </si>
  <si>
    <t>SACRAMENTO</t>
  </si>
  <si>
    <t>SAINT JOHN'S</t>
  </si>
  <si>
    <t>NEWFOUNDLAND</t>
  </si>
  <si>
    <t>SALT LAKE CITY</t>
  </si>
  <si>
    <t>UT</t>
  </si>
  <si>
    <t>SAN ANTONIO</t>
  </si>
  <si>
    <t>SAN DIEGO</t>
  </si>
  <si>
    <t>SAN FRANCISCO</t>
  </si>
  <si>
    <t>SAVANNAH</t>
  </si>
  <si>
    <t>SEATTLE</t>
  </si>
  <si>
    <t>WA</t>
  </si>
  <si>
    <t>SHREVEPORT</t>
  </si>
  <si>
    <t>SIOUX FALLS</t>
  </si>
  <si>
    <t>SD</t>
  </si>
  <si>
    <t>SPOKANE</t>
  </si>
  <si>
    <t>SPRINGFIELD</t>
  </si>
  <si>
    <t>ST. LOUIS</t>
  </si>
  <si>
    <t>TALLAHASSEE</t>
  </si>
  <si>
    <t>TAMPA</t>
  </si>
  <si>
    <t>TORONTO</t>
  </si>
  <si>
    <t>TRENTON</t>
  </si>
  <si>
    <t>NJ</t>
  </si>
  <si>
    <t>VANCOUVER</t>
  </si>
  <si>
    <t>BRITISH COLUMBIA</t>
  </si>
  <si>
    <t>WASHINGTON DC</t>
  </si>
  <si>
    <t>DC</t>
  </si>
  <si>
    <t>WICHITA</t>
  </si>
  <si>
    <t>KS</t>
  </si>
  <si>
    <t>WINNIPEG</t>
  </si>
  <si>
    <t>MANITOBA</t>
  </si>
  <si>
    <t>WORCESTER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</si>
  <si>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</si>
  <si>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</si>
  <si>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</si>
  <si>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</si>
  <si>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</si>
  <si>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</si>
  <si>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</si>
  <si>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</si>
  <si>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</si>
  <si>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</si>
  <si>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</si>
  <si>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</si>
  <si>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CITY</t>
  </si>
  <si>
    <t>STATE</t>
  </si>
  <si>
    <t>OUTLET WATER T</t>
  </si>
  <si>
    <t>OUTDOOR T</t>
  </si>
  <si>
    <t>°F</t>
  </si>
  <si>
    <t>m</t>
  </si>
  <si>
    <t>q</t>
  </si>
  <si>
    <t>STEP 1</t>
  </si>
  <si>
    <t>STEP 2</t>
  </si>
  <si>
    <t>STEP 3</t>
  </si>
  <si>
    <t>INLET WATER TEMPERATURE</t>
  </si>
  <si>
    <t>MEAN TEMPERATURE</t>
  </si>
  <si>
    <t>TEMPERATURE RANGE</t>
  </si>
  <si>
    <t>SYRACUSE</t>
  </si>
  <si>
    <t>MAX TEMPERATURE</t>
  </si>
  <si>
    <t>MIN TEMPERATURE</t>
  </si>
  <si>
    <t>DESIGN T</t>
  </si>
  <si>
    <t>LOCATION</t>
  </si>
  <si>
    <t>Day Hours</t>
  </si>
  <si>
    <t>Hourly system efficiency</t>
  </si>
  <si>
    <t>FUEL COSTS</t>
  </si>
  <si>
    <t>INDIVIDUAL BOILER COST</t>
  </si>
  <si>
    <t>TOTAL CAPITAL INVESTMENT</t>
  </si>
  <si>
    <t>ANNUAL FUEL COST ESCALATOR</t>
  </si>
  <si>
    <t>AMBIENT T1</t>
  </si>
  <si>
    <t>AMBIENT T2</t>
  </si>
  <si>
    <t>OUTLET WATER SET 1</t>
  </si>
  <si>
    <t>OUTLET WATER SET 2</t>
  </si>
  <si>
    <t>OUTDOOR T1</t>
  </si>
  <si>
    <t>WATER T1</t>
  </si>
  <si>
    <t>OUTDOOR T2</t>
  </si>
  <si>
    <t>WATER T2</t>
  </si>
  <si>
    <t>INSTALLATION COST</t>
  </si>
  <si>
    <t>CONTROLS COSTS</t>
  </si>
  <si>
    <t>TUCSON</t>
  </si>
  <si>
    <t>Firing Rate</t>
  </si>
  <si>
    <t>VTG-2000</t>
  </si>
  <si>
    <t>Return Water Temp</t>
  </si>
  <si>
    <t>Return Water Temperature</t>
  </si>
  <si>
    <t>Avg</t>
  </si>
  <si>
    <t>h:</t>
  </si>
  <si>
    <t>F(t):</t>
  </si>
  <si>
    <t>Range</t>
  </si>
  <si>
    <t>Min</t>
  </si>
  <si>
    <t>Max</t>
  </si>
  <si>
    <t>Average Hourly Temperature For Selected City:</t>
  </si>
  <si>
    <t>BTU Requirements For Selected City:</t>
  </si>
  <si>
    <t>Month:</t>
  </si>
  <si>
    <t>Average Monthly Efficiency:</t>
  </si>
  <si>
    <t>Outlet Water Temperature °F</t>
  </si>
  <si>
    <t>Building Load (BTU/hr)</t>
  </si>
  <si>
    <t>Hourly Temperature °F</t>
  </si>
  <si>
    <t>Boiler Gas Consumption (BTU/hr)</t>
  </si>
  <si>
    <t>STEP 5</t>
  </si>
  <si>
    <t>BOILERS</t>
  </si>
  <si>
    <t>VTG-3000</t>
  </si>
  <si>
    <t>VTG-4000</t>
  </si>
  <si>
    <t>VTG-5000</t>
  </si>
  <si>
    <t>VTG-6000</t>
  </si>
  <si>
    <t>STEP 6</t>
  </si>
  <si>
    <t>Return Water Temperature °F</t>
  </si>
  <si>
    <t>Number of Boilers Choosen:</t>
  </si>
  <si>
    <t>Efficiency at Current Inlet Water Temperature (40% Fire)</t>
  </si>
  <si>
    <t>Efficiency at Current Inlet Water Temperature (20% Fire)</t>
  </si>
  <si>
    <t>Efficiency at Current Inlet Water Temperature (60% Fire)</t>
  </si>
  <si>
    <t>Efficiency at Current Inlet Water Temperature (80% Fire)</t>
  </si>
  <si>
    <t>Efficiency at Current Inlet Water Temperature (100% Fire)</t>
  </si>
  <si>
    <t>Interpolated Efficiency Data</t>
  </si>
  <si>
    <t>Selected Boiler Rated Natural Gas Input BTU/hr</t>
  </si>
  <si>
    <t>Selected Boiler Efficiency Table</t>
  </si>
  <si>
    <t>Model</t>
  </si>
  <si>
    <t>Max Input</t>
  </si>
  <si>
    <t>All Boilers Ouput At 20% Fire (BTU/hr)</t>
  </si>
  <si>
    <t>All Boilers Ouput At 40% Fire (BTU/hr)</t>
  </si>
  <si>
    <t>All Boilers Ouput At 60% Fire (BTU/hr)</t>
  </si>
  <si>
    <t>All Boilers Ouput At 80% Fire (BTU/hr)</t>
  </si>
  <si>
    <t>All Boilers Ouput At 100% Fire (BTU/hr)</t>
  </si>
  <si>
    <r>
      <t>80</t>
    </r>
    <r>
      <rPr>
        <sz val="10"/>
        <rFont val="Calibri"/>
        <family val="2"/>
      </rPr>
      <t>°</t>
    </r>
    <r>
      <rPr>
        <sz val="8.5"/>
        <rFont val="Trebuchet MS"/>
        <family val="2"/>
      </rPr>
      <t>F</t>
    </r>
  </si>
  <si>
    <t>100°F</t>
  </si>
  <si>
    <t>120°F</t>
  </si>
  <si>
    <t>140°F</t>
  </si>
  <si>
    <t>160°F</t>
  </si>
  <si>
    <t>Total BTU For Month:</t>
  </si>
  <si>
    <t>Month</t>
  </si>
  <si>
    <t>Avg Efficiency</t>
  </si>
  <si>
    <t>Total Load</t>
  </si>
  <si>
    <t>ANNUAL COST SAVING OVER OLD BOILER SYSTEM</t>
  </si>
  <si>
    <t>Total BTU Input</t>
  </si>
  <si>
    <t>Year</t>
  </si>
  <si>
    <t>Rate</t>
  </si>
  <si>
    <t>Cost New</t>
  </si>
  <si>
    <t>Cost Old</t>
  </si>
  <si>
    <t>20 YEAR COST SAVING OVER OLD BOILER SYSTEM</t>
  </si>
  <si>
    <t>BTU/hr</t>
  </si>
  <si>
    <r>
      <rPr>
        <sz val="8"/>
        <rFont val="Calibri"/>
        <family val="2"/>
      </rPr>
      <t>°</t>
    </r>
    <r>
      <rPr>
        <i/>
        <sz val="6.8"/>
        <rFont val="Tahoma"/>
        <family val="2"/>
      </rPr>
      <t>F</t>
    </r>
  </si>
  <si>
    <t>OUTDOOR TEMPERATURE</t>
  </si>
  <si>
    <t>NUMBER OF FULTON BOILERS CHOSEN</t>
  </si>
  <si>
    <t>FULTON HEATING SOLUTIONS BOILER MODEL</t>
  </si>
  <si>
    <t>EFFICIENCY OF OLD BOILERS TO BE REPLACED</t>
  </si>
  <si>
    <t>NATURAL GAS RATE [$/Therm]</t>
  </si>
  <si>
    <t>AVERAGE ANNUAL EFFICIENCY OF FULTON BOILERS</t>
  </si>
  <si>
    <t>BOILER RETURN ON INVESTMENT</t>
  </si>
  <si>
    <t>PAY-BACK PERIOD OF COMPLETE CAPITAL INVESTMENT [years]</t>
  </si>
  <si>
    <t>THERMS BURNED PER YEAR, NEW FULTON BOILERS</t>
  </si>
  <si>
    <t>THERMS BURNED PER YEAR, OLD BOILERS</t>
  </si>
  <si>
    <t>ANNUAL FUEL COST, OLD BOILER(S)</t>
  </si>
  <si>
    <t>20 YEAR FUEL COST, OLD BOILER(S)</t>
  </si>
  <si>
    <t>20 YEAR FUEL COST, NEW FULTON BOILERS</t>
  </si>
  <si>
    <t>ANNUAL FUEL COST, NEW FULTON BOILERS</t>
  </si>
  <si>
    <t>WARM WEATHER SHUTDOWN TEMPERATURE</t>
  </si>
  <si>
    <t>DELTA-T ACROSS BOILER INLET/OUTLET</t>
  </si>
  <si>
    <t>TOTAL MAX INPUT CAPACITY</t>
  </si>
  <si>
    <t>HEATING DESIGN TEMPERATURE</t>
  </si>
  <si>
    <t>BUILDING LOAD AT DESIGN TEMPERATURE</t>
  </si>
  <si>
    <t>LOAD REQUIREMENTS</t>
  </si>
  <si>
    <t>OUTDOOR RESET SCHEDULE</t>
  </si>
  <si>
    <t xml:space="preserve">Calculate Efficiency and Fuel Savings of Your System!
Balance Capital Costs with Payback from Energy Savings!
</t>
  </si>
  <si>
    <t>NOTE: This calculator is designed for use by Fulton representatives for simple analysis. This is not an engineering design tool. Fulton cannot be held responsible for actual system performance.</t>
  </si>
  <si>
    <r>
      <rPr>
        <b/>
        <sz val="12"/>
        <rFont val="Calibri"/>
        <family val="2"/>
      </rPr>
      <t>Instruction:</t>
    </r>
    <r>
      <rPr>
        <sz val="12"/>
        <rFont val="Calibri"/>
        <family val="2"/>
      </rPr>
      <t xml:space="preserve"> Enter system information in the yellow fields. View results in green fields.</t>
    </r>
  </si>
  <si>
    <t>STEP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</si>
</sst>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.0"/>
    <numFmt numFmtId="167" formatCode="#,##0.0"/>
    <numFmt numFmtId="168" formatCode="&quot;$&quot;#,##0"/>
    <numFmt numFmtId="169" formatCode="[$$-409]#,##0"/>
    <numFmt numFmtId="170" formatCode="0.0%"/>
    <numFmt numFmtId="171" formatCode="0.000"/>
    <numFmt numFmtId="172" formatCode="_-* #,##0_-;\-* #,##0_-;_-* &quot;-&quot;??_-;_-@_-"/>
    <numFmt numFmtId="173" formatCode="&quot;$&quot;#,##0.00"/>
    <numFmt numFmtId="174" formatCode="#,##0.000"/>
    <numFmt numFmtId="175" formatCode="_([$$-409]* #,##0.00_);_([$$-409]* \(#,##0.00\);_([$$-409]* &quot;-&quot;??_);_(@_)"/>
    <numFmt numFmtId="176" formatCode="#,##0\ &quot;BTU/hr&quot;"/>
    <numFmt numFmtId="177" formatCode="General\ \°\F"/>
  </numFmts>
  <fonts count="24" x14ac:knownFonts="1">
    <font>
      <sz val="10"/>
      <name val="Trebuchet MS"/>
    </font>
    <font>
      <sz val="10"/>
      <name val="Trebuchet MS"/>
      <family val="2"/>
    </font>
    <font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i/>
      <sz val="8"/>
      <name val="Tahoma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rebuchet MS"/>
      <family val="2"/>
    </font>
    <font>
      <b/>
      <sz val="10"/>
      <name val="Arial"/>
      <family val="2"/>
    </font>
    <font>
      <b/>
      <sz val="11"/>
      <name val="Trebuchet MS"/>
      <family val="2"/>
    </font>
    <font>
      <sz val="10"/>
      <name val="Calibri"/>
      <family val="2"/>
    </font>
    <font>
      <sz val="8.5"/>
      <name val="Trebuchet MS"/>
      <family val="2"/>
    </font>
    <font>
      <sz val="8"/>
      <name val="Calibri"/>
      <family val="2"/>
    </font>
    <font>
      <i/>
      <sz val="6.8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6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9" fontId="13" fillId="2" borderId="6" xfId="4" applyFont="1" applyFill="1" applyBorder="1" applyAlignment="1" applyProtection="1">
      <alignment horizontal="center" vertical="center"/>
      <protection locked="0"/>
    </xf>
    <xf numFmtId="168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3" borderId="26" xfId="0" applyFont="1" applyFill="1" applyBorder="1" applyAlignment="1" applyProtection="1">
      <alignment vertical="center"/>
    </xf>
    <xf numFmtId="168" fontId="13" fillId="0" borderId="0" xfId="0" applyNumberFormat="1" applyFont="1" applyFill="1" applyBorder="1" applyAlignment="1" applyProtection="1">
      <alignment horizontal="center" vertic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169" fontId="12" fillId="0" borderId="0" xfId="0" applyNumberFormat="1" applyFont="1" applyAlignment="1" applyProtection="1">
      <alignment vertical="center"/>
    </xf>
    <xf numFmtId="0" fontId="12" fillId="0" borderId="29" xfId="0" applyFont="1" applyBorder="1" applyAlignment="1" applyProtection="1">
      <alignment vertical="center"/>
    </xf>
    <xf numFmtId="168" fontId="13" fillId="3" borderId="27" xfId="2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9" fontId="13" fillId="0" borderId="0" xfId="4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4" fillId="0" borderId="0" xfId="0" applyFont="1"/>
    <xf numFmtId="0" fontId="0" fillId="0" borderId="20" xfId="0" applyBorder="1"/>
    <xf numFmtId="0" fontId="0" fillId="0" borderId="31" xfId="0" applyBorder="1"/>
    <xf numFmtId="0" fontId="0" fillId="0" borderId="38" xfId="0" applyBorder="1"/>
    <xf numFmtId="0" fontId="0" fillId="0" borderId="32" xfId="0" applyBorder="1"/>
    <xf numFmtId="0" fontId="0" fillId="0" borderId="0" xfId="0" applyBorder="1"/>
    <xf numFmtId="0" fontId="0" fillId="0" borderId="28" xfId="0" applyBorder="1"/>
    <xf numFmtId="166" fontId="0" fillId="4" borderId="20" xfId="0" applyNumberFormat="1" applyFill="1" applyBorder="1"/>
    <xf numFmtId="166" fontId="0" fillId="4" borderId="31" xfId="0" applyNumberFormat="1" applyFill="1" applyBorder="1"/>
    <xf numFmtId="166" fontId="0" fillId="4" borderId="38" xfId="0" applyNumberFormat="1" applyFill="1" applyBorder="1"/>
    <xf numFmtId="166" fontId="0" fillId="4" borderId="32" xfId="0" applyNumberFormat="1" applyFill="1" applyBorder="1"/>
    <xf numFmtId="166" fontId="0" fillId="4" borderId="0" xfId="0" applyNumberFormat="1" applyFill="1" applyBorder="1"/>
    <xf numFmtId="166" fontId="0" fillId="4" borderId="28" xfId="0" applyNumberFormat="1" applyFill="1" applyBorder="1"/>
    <xf numFmtId="166" fontId="0" fillId="4" borderId="36" xfId="0" applyNumberFormat="1" applyFill="1" applyBorder="1"/>
    <xf numFmtId="166" fontId="0" fillId="4" borderId="40" xfId="0" applyNumberFormat="1" applyFill="1" applyBorder="1"/>
    <xf numFmtId="166" fontId="0" fillId="4" borderId="37" xfId="0" applyNumberFormat="1" applyFill="1" applyBorder="1"/>
    <xf numFmtId="0" fontId="0" fillId="0" borderId="21" xfId="0" applyBorder="1"/>
    <xf numFmtId="0" fontId="0" fillId="0" borderId="33" xfId="0" applyBorder="1"/>
    <xf numFmtId="0" fontId="0" fillId="0" borderId="34" xfId="0" applyBorder="1"/>
    <xf numFmtId="0" fontId="0" fillId="0" borderId="23" xfId="0" applyBorder="1"/>
    <xf numFmtId="0" fontId="0" fillId="0" borderId="39" xfId="0" applyBorder="1"/>
    <xf numFmtId="0" fontId="0" fillId="0" borderId="24" xfId="0" applyBorder="1"/>
    <xf numFmtId="166" fontId="1" fillId="4" borderId="0" xfId="0" applyNumberFormat="1" applyFont="1" applyFill="1" applyBorder="1"/>
    <xf numFmtId="166" fontId="1" fillId="4" borderId="28" xfId="0" applyNumberFormat="1" applyFont="1" applyFill="1" applyBorder="1"/>
    <xf numFmtId="166" fontId="0" fillId="0" borderId="32" xfId="0" applyNumberFormat="1" applyBorder="1"/>
    <xf numFmtId="166" fontId="0" fillId="0" borderId="0" xfId="0" applyNumberFormat="1" applyBorder="1"/>
    <xf numFmtId="166" fontId="0" fillId="0" borderId="28" xfId="0" applyNumberFormat="1" applyBorder="1"/>
    <xf numFmtId="9" fontId="0" fillId="0" borderId="23" xfId="4" applyFont="1" applyBorder="1"/>
    <xf numFmtId="9" fontId="0" fillId="0" borderId="39" xfId="4" applyFont="1" applyBorder="1"/>
    <xf numFmtId="9" fontId="0" fillId="0" borderId="24" xfId="4" applyFont="1" applyBorder="1"/>
    <xf numFmtId="1" fontId="1" fillId="0" borderId="0" xfId="0" applyNumberFormat="1" applyFont="1" applyBorder="1"/>
    <xf numFmtId="9" fontId="0" fillId="0" borderId="21" xfId="0" applyNumberFormat="1" applyBorder="1"/>
    <xf numFmtId="9" fontId="0" fillId="0" borderId="33" xfId="0" applyNumberFormat="1" applyBorder="1"/>
    <xf numFmtId="9" fontId="0" fillId="0" borderId="34" xfId="0" applyNumberFormat="1" applyBorder="1"/>
    <xf numFmtId="0" fontId="8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/>
    <xf numFmtId="0" fontId="10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Fill="1" applyBorder="1"/>
    <xf numFmtId="3" fontId="10" fillId="0" borderId="0" xfId="0" applyNumberFormat="1" applyFont="1" applyFill="1" applyAlignment="1">
      <alignment horizontal="center" vertical="center"/>
    </xf>
    <xf numFmtId="0" fontId="2" fillId="0" borderId="0" xfId="0" applyFont="1" applyBorder="1"/>
    <xf numFmtId="0" fontId="9" fillId="0" borderId="0" xfId="0" applyFont="1" applyFill="1" applyBorder="1" applyAlignment="1">
      <alignment wrapText="1"/>
    </xf>
    <xf numFmtId="0" fontId="14" fillId="7" borderId="23" xfId="0" applyFont="1" applyFill="1" applyBorder="1" applyAlignment="1"/>
    <xf numFmtId="0" fontId="1" fillId="6" borderId="20" xfId="0" applyFont="1" applyFill="1" applyBorder="1" applyAlignment="1"/>
    <xf numFmtId="0" fontId="1" fillId="6" borderId="32" xfId="0" applyFont="1" applyFill="1" applyBorder="1" applyAlignment="1"/>
    <xf numFmtId="0" fontId="1" fillId="6" borderId="36" xfId="0" applyFont="1" applyFill="1" applyBorder="1" applyAlignment="1"/>
    <xf numFmtId="3" fontId="1" fillId="0" borderId="21" xfId="0" applyNumberFormat="1" applyFont="1" applyFill="1" applyBorder="1" applyAlignment="1"/>
    <xf numFmtId="3" fontId="1" fillId="0" borderId="33" xfId="0" applyNumberFormat="1" applyFont="1" applyFill="1" applyBorder="1" applyAlignment="1"/>
    <xf numFmtId="3" fontId="1" fillId="0" borderId="34" xfId="0" applyNumberFormat="1" applyFont="1" applyFill="1" applyBorder="1" applyAlignment="1"/>
    <xf numFmtId="0" fontId="12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/>
    <xf numFmtId="171" fontId="10" fillId="0" borderId="0" xfId="4" applyNumberFormat="1" applyFont="1" applyFill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4" fillId="0" borderId="23" xfId="0" applyFont="1" applyFill="1" applyBorder="1" applyAlignment="1"/>
    <xf numFmtId="9" fontId="0" fillId="0" borderId="26" xfId="0" applyNumberFormat="1" applyBorder="1"/>
    <xf numFmtId="9" fontId="0" fillId="0" borderId="43" xfId="0" applyNumberFormat="1" applyBorder="1"/>
    <xf numFmtId="9" fontId="0" fillId="0" borderId="27" xfId="0" applyNumberFormat="1" applyBorder="1"/>
    <xf numFmtId="171" fontId="10" fillId="0" borderId="0" xfId="0" applyNumberFormat="1" applyFont="1" applyAlignment="1">
      <alignment horizontal="center" vertical="center"/>
    </xf>
    <xf numFmtId="166" fontId="0" fillId="0" borderId="20" xfId="0" applyNumberFormat="1" applyBorder="1"/>
    <xf numFmtId="166" fontId="0" fillId="0" borderId="31" xfId="0" applyNumberFormat="1" applyBorder="1"/>
    <xf numFmtId="166" fontId="0" fillId="0" borderId="38" xfId="0" applyNumberFormat="1" applyBorder="1"/>
    <xf numFmtId="166" fontId="0" fillId="0" borderId="0" xfId="0" applyNumberFormat="1" applyFill="1" applyBorder="1"/>
    <xf numFmtId="166" fontId="0" fillId="0" borderId="36" xfId="0" applyNumberFormat="1" applyBorder="1"/>
    <xf numFmtId="166" fontId="0" fillId="0" borderId="40" xfId="0" applyNumberFormat="1" applyBorder="1"/>
    <xf numFmtId="166" fontId="0" fillId="0" borderId="37" xfId="0" applyNumberFormat="1" applyBorder="1"/>
    <xf numFmtId="0" fontId="15" fillId="0" borderId="33" xfId="0" applyFont="1" applyBorder="1"/>
    <xf numFmtId="0" fontId="2" fillId="0" borderId="13" xfId="0" applyFont="1" applyBorder="1"/>
    <xf numFmtId="166" fontId="2" fillId="0" borderId="14" xfId="0" applyNumberFormat="1" applyFont="1" applyBorder="1"/>
    <xf numFmtId="166" fontId="2" fillId="0" borderId="15" xfId="0" applyNumberFormat="1" applyFont="1" applyBorder="1"/>
    <xf numFmtId="0" fontId="2" fillId="7" borderId="21" xfId="0" applyFont="1" applyFill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" fontId="2" fillId="0" borderId="15" xfId="0" applyNumberFormat="1" applyFont="1" applyBorder="1"/>
    <xf numFmtId="0" fontId="2" fillId="0" borderId="5" xfId="0" applyFont="1" applyBorder="1"/>
    <xf numFmtId="166" fontId="2" fillId="0" borderId="2" xfId="0" applyNumberFormat="1" applyFont="1" applyBorder="1"/>
    <xf numFmtId="166" fontId="2" fillId="0" borderId="6" xfId="0" applyNumberFormat="1" applyFont="1" applyBorder="1"/>
    <xf numFmtId="0" fontId="2" fillId="7" borderId="33" xfId="0" applyFont="1" applyFill="1" applyBorder="1"/>
    <xf numFmtId="1" fontId="2" fillId="0" borderId="5" xfId="0" applyNumberFormat="1" applyFont="1" applyBorder="1"/>
    <xf numFmtId="1" fontId="2" fillId="0" borderId="2" xfId="0" applyNumberFormat="1" applyFont="1" applyBorder="1"/>
    <xf numFmtId="1" fontId="2" fillId="0" borderId="6" xfId="0" applyNumberFormat="1" applyFont="1" applyBorder="1"/>
    <xf numFmtId="0" fontId="15" fillId="0" borderId="33" xfId="0" applyFont="1" applyFill="1" applyBorder="1"/>
    <xf numFmtId="0" fontId="15" fillId="0" borderId="34" xfId="0" applyFont="1" applyFill="1" applyBorder="1"/>
    <xf numFmtId="0" fontId="2" fillId="0" borderId="16" xfId="0" applyFont="1" applyBorder="1"/>
    <xf numFmtId="166" fontId="2" fillId="0" borderId="17" xfId="0" applyNumberFormat="1" applyFont="1" applyBorder="1"/>
    <xf numFmtId="166" fontId="2" fillId="0" borderId="7" xfId="0" applyNumberFormat="1" applyFont="1" applyBorder="1"/>
    <xf numFmtId="0" fontId="2" fillId="7" borderId="34" xfId="0" applyFont="1" applyFill="1" applyBorder="1"/>
    <xf numFmtId="1" fontId="2" fillId="0" borderId="16" xfId="0" applyNumberFormat="1" applyFont="1" applyBorder="1"/>
    <xf numFmtId="1" fontId="2" fillId="0" borderId="17" xfId="0" applyNumberFormat="1" applyFont="1" applyBorder="1"/>
    <xf numFmtId="1" fontId="2" fillId="0" borderId="7" xfId="0" applyNumberFormat="1" applyFont="1" applyBorder="1"/>
    <xf numFmtId="0" fontId="2" fillId="0" borderId="0" xfId="0" applyFont="1" applyAlignment="1">
      <alignment vertical="center"/>
    </xf>
    <xf numFmtId="1" fontId="2" fillId="11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70" fontId="2" fillId="4" borderId="2" xfId="4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/>
    <xf numFmtId="0" fontId="15" fillId="0" borderId="0" xfId="0" applyFont="1" applyFill="1" applyBorder="1"/>
    <xf numFmtId="0" fontId="2" fillId="0" borderId="20" xfId="0" applyFont="1" applyBorder="1"/>
    <xf numFmtId="172" fontId="2" fillId="0" borderId="31" xfId="0" applyNumberFormat="1" applyFont="1" applyBorder="1"/>
    <xf numFmtId="0" fontId="2" fillId="0" borderId="32" xfId="0" applyFont="1" applyBorder="1"/>
    <xf numFmtId="172" fontId="2" fillId="0" borderId="0" xfId="0" applyNumberFormat="1" applyFont="1" applyBorder="1"/>
    <xf numFmtId="0" fontId="2" fillId="0" borderId="36" xfId="0" applyFont="1" applyBorder="1"/>
    <xf numFmtId="172" fontId="2" fillId="0" borderId="40" xfId="0" applyNumberFormat="1" applyFont="1" applyBorder="1"/>
    <xf numFmtId="170" fontId="13" fillId="3" borderId="27" xfId="4" applyNumberFormat="1" applyFont="1" applyFill="1" applyBorder="1" applyAlignment="1" applyProtection="1">
      <alignment horizontal="center" vertical="center"/>
    </xf>
    <xf numFmtId="3" fontId="2" fillId="0" borderId="21" xfId="0" applyNumberFormat="1" applyFont="1" applyBorder="1"/>
    <xf numFmtId="3" fontId="2" fillId="0" borderId="33" xfId="0" applyNumberFormat="1" applyFont="1" applyBorder="1"/>
    <xf numFmtId="3" fontId="2" fillId="0" borderId="34" xfId="0" applyNumberFormat="1" applyFont="1" applyBorder="1"/>
    <xf numFmtId="0" fontId="15" fillId="8" borderId="23" xfId="0" applyFont="1" applyFill="1" applyBorder="1"/>
    <xf numFmtId="0" fontId="15" fillId="8" borderId="39" xfId="0" applyFont="1" applyFill="1" applyBorder="1"/>
    <xf numFmtId="0" fontId="15" fillId="8" borderId="24" xfId="0" applyFont="1" applyFill="1" applyBorder="1"/>
    <xf numFmtId="170" fontId="2" fillId="0" borderId="21" xfId="0" applyNumberFormat="1" applyFont="1" applyBorder="1"/>
    <xf numFmtId="170" fontId="2" fillId="0" borderId="33" xfId="0" applyNumberFormat="1" applyFont="1" applyBorder="1"/>
    <xf numFmtId="0" fontId="2" fillId="0" borderId="33" xfId="0" applyNumberFormat="1" applyFont="1" applyBorder="1"/>
    <xf numFmtId="170" fontId="2" fillId="0" borderId="34" xfId="0" applyNumberFormat="1" applyFont="1" applyBorder="1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9" fontId="5" fillId="0" borderId="0" xfId="4" applyFont="1" applyFill="1" applyBorder="1" applyAlignment="1">
      <alignment horizontal="center" vertical="center"/>
    </xf>
    <xf numFmtId="174" fontId="12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3" fontId="5" fillId="0" borderId="46" xfId="0" applyNumberFormat="1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75" fontId="12" fillId="0" borderId="0" xfId="2" applyNumberFormat="1" applyFont="1" applyAlignment="1" applyProtection="1">
      <alignment vertical="center"/>
    </xf>
    <xf numFmtId="0" fontId="13" fillId="3" borderId="26" xfId="0" applyFont="1" applyFill="1" applyBorder="1" applyAlignment="1" applyProtection="1">
      <alignment vertical="center" wrapText="1"/>
    </xf>
    <xf numFmtId="2" fontId="13" fillId="3" borderId="24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13" fillId="2" borderId="22" xfId="0" quotePrefix="1" applyFont="1" applyFill="1" applyBorder="1" applyAlignment="1" applyProtection="1">
      <alignment horizontal="center" vertical="center"/>
      <protection locked="0"/>
    </xf>
    <xf numFmtId="168" fontId="13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vertical="center"/>
    </xf>
    <xf numFmtId="3" fontId="13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/>
    <xf numFmtId="0" fontId="12" fillId="0" borderId="13" xfId="0" applyFont="1" applyFill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vertical="center"/>
    </xf>
    <xf numFmtId="0" fontId="12" fillId="0" borderId="44" xfId="0" applyFont="1" applyBorder="1" applyAlignment="1" applyProtection="1">
      <alignment vertical="center"/>
    </xf>
    <xf numFmtId="3" fontId="12" fillId="0" borderId="22" xfId="0" applyNumberFormat="1" applyFont="1" applyFill="1" applyBorder="1" applyAlignment="1" applyProtection="1">
      <alignment horizontal="center" vertical="center"/>
    </xf>
    <xf numFmtId="3" fontId="12" fillId="0" borderId="6" xfId="0" applyNumberFormat="1" applyFont="1" applyFill="1" applyBorder="1" applyAlignment="1" applyProtection="1">
      <alignment horizontal="center" vertical="center"/>
    </xf>
    <xf numFmtId="168" fontId="12" fillId="0" borderId="45" xfId="4" applyNumberFormat="1" applyFont="1" applyBorder="1" applyAlignment="1" applyProtection="1">
      <alignment horizontal="center" vertical="center"/>
    </xf>
    <xf numFmtId="168" fontId="12" fillId="0" borderId="30" xfId="4" applyNumberFormat="1" applyFont="1" applyBorder="1" applyAlignment="1" applyProtection="1">
      <alignment horizontal="center" vertical="center"/>
    </xf>
    <xf numFmtId="168" fontId="12" fillId="0" borderId="15" xfId="0" applyNumberFormat="1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vertical="center"/>
    </xf>
    <xf numFmtId="168" fontId="12" fillId="0" borderId="30" xfId="0" applyNumberFormat="1" applyFont="1" applyFill="1" applyBorder="1" applyAlignment="1" applyProtection="1">
      <alignment horizontal="center" vertical="center"/>
    </xf>
    <xf numFmtId="0" fontId="13" fillId="12" borderId="26" xfId="0" applyFont="1" applyFill="1" applyBorder="1" applyAlignment="1" applyProtection="1">
      <alignment vertical="center"/>
    </xf>
    <xf numFmtId="168" fontId="13" fillId="12" borderId="27" xfId="0" applyNumberFormat="1" applyFont="1" applyFill="1" applyBorder="1" applyAlignment="1" applyProtection="1">
      <alignment horizontal="center" vertical="center"/>
    </xf>
    <xf numFmtId="169" fontId="12" fillId="0" borderId="17" xfId="0" applyNumberFormat="1" applyFont="1" applyFill="1" applyBorder="1" applyAlignment="1" applyProtection="1">
      <alignment horizontal="center" vertical="center"/>
    </xf>
    <xf numFmtId="9" fontId="13" fillId="10" borderId="15" xfId="4" applyFont="1" applyFill="1" applyBorder="1" applyAlignment="1" applyProtection="1">
      <alignment horizontal="center" vertical="center"/>
      <protection locked="0"/>
    </xf>
    <xf numFmtId="173" fontId="13" fillId="2" borderId="22" xfId="2" applyNumberFormat="1" applyFont="1" applyFill="1" applyBorder="1" applyAlignment="1" applyProtection="1">
      <alignment horizontal="center" vertical="center"/>
      <protection locked="0"/>
    </xf>
    <xf numFmtId="176" fontId="13" fillId="2" borderId="7" xfId="0" applyNumberFormat="1" applyFont="1" applyFill="1" applyBorder="1" applyAlignment="1" applyProtection="1">
      <alignment horizontal="center" vertical="center"/>
      <protection locked="0"/>
    </xf>
    <xf numFmtId="177" fontId="12" fillId="0" borderId="7" xfId="0" applyNumberFormat="1" applyFont="1" applyBorder="1" applyAlignment="1" applyProtection="1">
      <alignment horizontal="center" vertical="center"/>
    </xf>
    <xf numFmtId="177" fontId="13" fillId="2" borderId="6" xfId="0" applyNumberFormat="1" applyFont="1" applyFill="1" applyBorder="1" applyAlignment="1" applyProtection="1">
      <alignment horizontal="center" vertical="center"/>
      <protection locked="0"/>
    </xf>
    <xf numFmtId="177" fontId="13" fillId="2" borderId="22" xfId="0" applyNumberFormat="1" applyFont="1" applyFill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13" borderId="23" xfId="0" applyFont="1" applyFill="1" applyBorder="1" applyAlignment="1" applyProtection="1">
      <alignment horizontal="center" vertical="center"/>
    </xf>
    <xf numFmtId="0" fontId="13" fillId="13" borderId="24" xfId="0" applyFont="1" applyFill="1" applyBorder="1" applyAlignment="1" applyProtection="1">
      <alignment horizontal="center" vertical="center"/>
    </xf>
    <xf numFmtId="0" fontId="21" fillId="10" borderId="23" xfId="0" applyFont="1" applyFill="1" applyBorder="1" applyAlignment="1" applyProtection="1">
      <alignment horizontal="center" vertical="center"/>
    </xf>
    <xf numFmtId="0" fontId="21" fillId="10" borderId="24" xfId="0" applyFont="1" applyFill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3" fillId="6" borderId="23" xfId="0" applyFont="1" applyFill="1" applyBorder="1" applyAlignment="1" applyProtection="1">
      <alignment horizontal="center" vertical="center"/>
    </xf>
    <xf numFmtId="0" fontId="13" fillId="6" borderId="24" xfId="0" applyFont="1" applyFill="1" applyBorder="1" applyAlignment="1" applyProtection="1">
      <alignment horizontal="center" vertical="center"/>
    </xf>
    <xf numFmtId="0" fontId="23" fillId="14" borderId="20" xfId="0" applyFont="1" applyFill="1" applyBorder="1" applyAlignment="1" applyProtection="1">
      <alignment horizontal="center" wrapText="1"/>
    </xf>
    <xf numFmtId="0" fontId="23" fillId="14" borderId="38" xfId="0" applyFont="1" applyFill="1" applyBorder="1" applyAlignment="1" applyProtection="1">
      <alignment horizontal="center" wrapText="1"/>
    </xf>
    <xf numFmtId="0" fontId="23" fillId="14" borderId="32" xfId="0" applyFont="1" applyFill="1" applyBorder="1" applyAlignment="1" applyProtection="1">
      <alignment horizontal="center" wrapText="1"/>
    </xf>
    <xf numFmtId="0" fontId="23" fillId="14" borderId="28" xfId="0" applyFont="1" applyFill="1" applyBorder="1" applyAlignment="1" applyProtection="1">
      <alignment horizontal="center" wrapText="1"/>
    </xf>
    <xf numFmtId="0" fontId="23" fillId="14" borderId="36" xfId="0" applyFont="1" applyFill="1" applyBorder="1" applyAlignment="1" applyProtection="1">
      <alignment horizontal="center" wrapText="1"/>
    </xf>
    <xf numFmtId="0" fontId="23" fillId="14" borderId="37" xfId="0" applyFont="1" applyFill="1" applyBorder="1" applyAlignment="1" applyProtection="1">
      <alignment horizontal="center" wrapText="1"/>
    </xf>
    <xf numFmtId="0" fontId="13" fillId="14" borderId="20" xfId="0" applyFont="1" applyFill="1" applyBorder="1" applyAlignment="1" applyProtection="1">
      <alignment horizontal="center" vertical="center" wrapText="1"/>
    </xf>
    <xf numFmtId="0" fontId="13" fillId="14" borderId="38" xfId="0" applyFont="1" applyFill="1" applyBorder="1" applyAlignment="1" applyProtection="1">
      <alignment horizontal="center" vertical="center" wrapText="1"/>
    </xf>
    <xf numFmtId="0" fontId="13" fillId="14" borderId="32" xfId="0" applyFont="1" applyFill="1" applyBorder="1" applyAlignment="1" applyProtection="1">
      <alignment horizontal="center" vertical="center" wrapText="1"/>
    </xf>
    <xf numFmtId="0" fontId="13" fillId="14" borderId="28" xfId="0" applyFont="1" applyFill="1" applyBorder="1" applyAlignment="1" applyProtection="1">
      <alignment horizontal="center" vertical="center" wrapText="1"/>
    </xf>
    <xf numFmtId="0" fontId="13" fillId="14" borderId="36" xfId="0" applyFont="1" applyFill="1" applyBorder="1" applyAlignment="1" applyProtection="1">
      <alignment horizontal="center" vertical="center" wrapText="1"/>
    </xf>
    <xf numFmtId="0" fontId="13" fillId="14" borderId="37" xfId="0" applyFont="1" applyFill="1" applyBorder="1" applyAlignment="1" applyProtection="1">
      <alignment horizontal="center" vertical="center" wrapText="1"/>
    </xf>
    <xf numFmtId="0" fontId="13" fillId="13" borderId="20" xfId="0" applyFont="1" applyFill="1" applyBorder="1" applyAlignment="1" applyProtection="1">
      <alignment horizontal="center" vertical="center"/>
    </xf>
    <xf numFmtId="0" fontId="13" fillId="13" borderId="38" xfId="0" applyFont="1" applyFill="1" applyBorder="1" applyAlignment="1" applyProtection="1">
      <alignment horizontal="center" vertical="center"/>
    </xf>
    <xf numFmtId="0" fontId="13" fillId="6" borderId="26" xfId="0" applyFont="1" applyFill="1" applyBorder="1" applyAlignment="1" applyProtection="1">
      <alignment horizontal="center" vertical="center"/>
    </xf>
    <xf numFmtId="0" fontId="13" fillId="6" borderId="27" xfId="0" applyFont="1" applyFill="1" applyBorder="1" applyAlignment="1" applyProtection="1">
      <alignment horizontal="center" vertical="center"/>
    </xf>
    <xf numFmtId="0" fontId="15" fillId="9" borderId="23" xfId="0" applyFont="1" applyFill="1" applyBorder="1" applyAlignment="1">
      <alignment horizontal="right"/>
    </xf>
    <xf numFmtId="0" fontId="15" fillId="9" borderId="39" xfId="0" applyFont="1" applyFill="1" applyBorder="1" applyAlignment="1">
      <alignment horizontal="right"/>
    </xf>
    <xf numFmtId="0" fontId="15" fillId="8" borderId="39" xfId="0" applyFont="1" applyFill="1" applyBorder="1" applyAlignment="1">
      <alignment horizontal="left"/>
    </xf>
    <xf numFmtId="0" fontId="15" fillId="8" borderId="24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1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2" fontId="2" fillId="0" borderId="3" xfId="1" applyNumberFormat="1" applyFont="1" applyFill="1" applyBorder="1" applyAlignment="1">
      <alignment horizontal="center" vertical="center"/>
    </xf>
    <xf numFmtId="172" fontId="2" fillId="0" borderId="1" xfId="1" applyNumberFormat="1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right"/>
    </xf>
    <xf numFmtId="0" fontId="16" fillId="5" borderId="21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3" fontId="0" fillId="4" borderId="23" xfId="1" applyNumberFormat="1" applyFont="1" applyFill="1" applyBorder="1" applyAlignment="1">
      <alignment horizontal="center"/>
    </xf>
    <xf numFmtId="3" fontId="0" fillId="4" borderId="39" xfId="1" applyNumberFormat="1" applyFont="1" applyFill="1" applyBorder="1" applyAlignment="1">
      <alignment horizontal="center"/>
    </xf>
    <xf numFmtId="3" fontId="0" fillId="4" borderId="24" xfId="1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5">
    <cellStyle name="Comma" xfId="1" builtinId="3"/>
    <cellStyle name="Currency" xfId="2" builtinId="4"/>
    <cellStyle name="Euro" xfId="3"/>
    <cellStyle name="Normal" xfId="0" builtinId="0"/>
    <cellStyle name="Percent" xfId="4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CALCULATOR!$C$11</c:f>
          <c:strCache>
            <c:ptCount val="1"/>
            <c:pt idx="0">
              <c:v>SYRACUSE</c:v>
            </c:pt>
          </c:strCache>
        </c:strRef>
      </c:tx>
      <c:layout>
        <c:manualLayout>
          <c:xMode val="edge"/>
          <c:yMode val="edge"/>
          <c:x val="0.48551388888888997"/>
          <c:y val="6.3276836158192087E-2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</a:ln>
        <a:effectLst/>
      </c:spPr>
      <c:txPr>
        <a:bodyPr rot="0" anchor="t" anchorCtr="1"/>
        <a:lstStyle/>
        <a:p>
          <a:pPr>
            <a:defRPr sz="1400" b="1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5503062117263"/>
          <c:y val="5.2433649183682554E-2"/>
          <c:w val="0.87468941382327581"/>
          <c:h val="0.89013390275368121"/>
        </c:manualLayout>
      </c:layout>
      <c:areaChart>
        <c:grouping val="standard"/>
        <c:varyColors val="0"/>
        <c:ser>
          <c:idx val="1"/>
          <c:order val="0"/>
          <c:tx>
            <c:strRef>
              <c:f>'BTU REQUIREMENTS'!$AH$3</c:f>
              <c:strCache>
                <c:ptCount val="1"/>
                <c:pt idx="0">
                  <c:v>Total BTU Input</c:v>
                </c:pt>
              </c:strCache>
            </c:strRef>
          </c:tx>
          <c:spPr>
            <a:gradFill rotWithShape="0">
              <a:gsLst>
                <a:gs pos="100000">
                  <a:srgbClr val="C0504D"/>
                </a:gs>
                <a:gs pos="23000">
                  <a:schemeClr val="accent2">
                    <a:lumMod val="60000"/>
                    <a:lumOff val="40000"/>
                  </a:schemeClr>
                </a:gs>
              </a:gsLst>
              <a:lin ang="5400000" scaled="0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'BTU REQUIREMENTS'!$AF$4:$AF$15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'BTU REQUIREMENTS'!$AH$4:$AH$15</c:f>
              <c:numCache>
                <c:formatCode>_-* #,##0_-;\-* #,##0_-;_-* "-"??_-;_-@_-</c:formatCode>
                <c:ptCount val="12"/>
                <c:pt idx="0">
                  <c:v>6219336062.1758041</c:v>
                </c:pt>
                <c:pt idx="1">
                  <c:v>5358700752.7546911</c:v>
                </c:pt>
                <c:pt idx="2">
                  <c:v>4737823459.229599</c:v>
                </c:pt>
                <c:pt idx="3">
                  <c:v>2897562885.8907938</c:v>
                </c:pt>
                <c:pt idx="4">
                  <c:v>1506266681.6645007</c:v>
                </c:pt>
                <c:pt idx="5">
                  <c:v>618293235.87199962</c:v>
                </c:pt>
                <c:pt idx="6">
                  <c:v>245338755.99400941</c:v>
                </c:pt>
                <c:pt idx="7">
                  <c:v>342452013.5749715</c:v>
                </c:pt>
                <c:pt idx="8">
                  <c:v>1023893598.6040313</c:v>
                </c:pt>
                <c:pt idx="9">
                  <c:v>2493163072.5360708</c:v>
                </c:pt>
                <c:pt idx="10">
                  <c:v>3632476906.0522165</c:v>
                </c:pt>
                <c:pt idx="11">
                  <c:v>5317964851.4598827</c:v>
                </c:pt>
              </c:numCache>
            </c:numRef>
          </c:val>
        </c:ser>
        <c:ser>
          <c:idx val="0"/>
          <c:order val="1"/>
          <c:tx>
            <c:strRef>
              <c:f>'BTU REQUIREMENTS'!$AG$3</c:f>
              <c:strCache>
                <c:ptCount val="1"/>
                <c:pt idx="0">
                  <c:v>Total Load</c:v>
                </c:pt>
              </c:strCache>
            </c:strRef>
          </c:tx>
          <c:spPr>
            <a:gradFill>
              <a:gsLst>
                <a:gs pos="100000">
                  <a:schemeClr val="accent2"/>
                </a:gs>
                <a:gs pos="23000">
                  <a:srgbClr val="C00000"/>
                </a:gs>
              </a:gsLst>
              <a:lin ang="5400000" scaled="0"/>
            </a:gradFill>
            <a:ln w="12700">
              <a:solidFill>
                <a:srgbClr val="000000"/>
              </a:solidFill>
            </a:ln>
          </c:spPr>
          <c:val>
            <c:numRef>
              <c:f>'BTU REQUIREMENTS'!$AG$4:$AG$15</c:f>
              <c:numCache>
                <c:formatCode>#,##0</c:formatCode>
                <c:ptCount val="12"/>
                <c:pt idx="0">
                  <c:v>5743068493.1506844</c:v>
                </c:pt>
                <c:pt idx="1">
                  <c:v>4975561643.835618</c:v>
                </c:pt>
                <c:pt idx="2">
                  <c:v>4509863013.6986313</c:v>
                </c:pt>
                <c:pt idx="3">
                  <c:v>2850410958.90411</c:v>
                </c:pt>
                <c:pt idx="4">
                  <c:v>1498191780.8219182</c:v>
                </c:pt>
                <c:pt idx="5">
                  <c:v>616438356.16438353</c:v>
                </c:pt>
                <c:pt idx="6">
                  <c:v>244602739.7260274</c:v>
                </c:pt>
                <c:pt idx="7">
                  <c:v>341424657.53424662</c:v>
                </c:pt>
                <c:pt idx="8">
                  <c:v>1020821917.8082191</c:v>
                </c:pt>
                <c:pt idx="9">
                  <c:v>2466410958.90411</c:v>
                </c:pt>
                <c:pt idx="10">
                  <c:v>3540821917.8082194</c:v>
                </c:pt>
                <c:pt idx="11">
                  <c:v>5004164383.5616426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70112"/>
        <c:axId val="75771904"/>
      </c:areaChart>
      <c:catAx>
        <c:axId val="75770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7577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771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Energy [Btu]</a:t>
                </a:r>
              </a:p>
            </c:rich>
          </c:tx>
          <c:layout>
            <c:manualLayout>
              <c:xMode val="edge"/>
              <c:yMode val="edge"/>
              <c:x val="5.1759623797025403E-3"/>
              <c:y val="0.42060803416522086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757701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410170603674548"/>
          <c:y val="4.5197740112994395E-3"/>
          <c:w val="0.36096325459317574"/>
          <c:h val="4.8573691000489395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CALCULATOR!$C$11</c:f>
          <c:strCache>
            <c:ptCount val="1"/>
            <c:pt idx="0">
              <c:v>SYRACUSE</c:v>
            </c:pt>
          </c:strCache>
        </c:strRef>
      </c:tx>
      <c:overlay val="0"/>
      <c:txPr>
        <a:bodyPr rot="0"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'BTU REQUIREMENTS'!$AI$3</c:f>
              <c:strCache>
                <c:ptCount val="1"/>
                <c:pt idx="0">
                  <c:v>Avg Efficiency</c:v>
                </c:pt>
              </c:strCache>
            </c:strRef>
          </c:tx>
          <c:spPr>
            <a:ln w="76200"/>
          </c:spPr>
          <c:marker>
            <c:symbol val="none"/>
          </c:marker>
          <c:cat>
            <c:strRef>
              <c:f>'BTU REQUIREMENTS'!$AF$4:$AF$15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'BTU REQUIREMENTS'!$AI$4:$AI$15</c:f>
              <c:numCache>
                <c:formatCode>0.0%</c:formatCode>
                <c:ptCount val="12"/>
                <c:pt idx="0">
                  <c:v>0.92497199074074077</c:v>
                </c:pt>
                <c:pt idx="1">
                  <c:v>0.93061365740740742</c:v>
                </c:pt>
                <c:pt idx="2">
                  <c:v>0.95540347222222211</c:v>
                </c:pt>
                <c:pt idx="3">
                  <c:v>0.98622500000000013</c:v>
                </c:pt>
                <c:pt idx="4">
                  <c:v>0.99511764705882366</c:v>
                </c:pt>
                <c:pt idx="5" formatCode="General">
                  <c:v>0.997</c:v>
                </c:pt>
                <c:pt idx="6">
                  <c:v>0.997</c:v>
                </c:pt>
                <c:pt idx="7">
                  <c:v>0.997</c:v>
                </c:pt>
                <c:pt idx="8">
                  <c:v>0.997</c:v>
                </c:pt>
                <c:pt idx="9">
                  <c:v>0.99109999999999998</c:v>
                </c:pt>
                <c:pt idx="10">
                  <c:v>0.97663888888888895</c:v>
                </c:pt>
                <c:pt idx="11">
                  <c:v>0.94317708333333317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17728"/>
        <c:axId val="75819264"/>
      </c:lineChart>
      <c:catAx>
        <c:axId val="7581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58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819264"/>
        <c:scaling>
          <c:orientation val="minMax"/>
          <c:max val="1"/>
          <c:min val="0.7000000000000006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overlay val="0"/>
        </c:title>
        <c:numFmt formatCode="0.00%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5817728"/>
        <c:crosses val="autoZero"/>
        <c:crossBetween val="between"/>
      </c:valAx>
    </c:plotArea>
    <c:plotVisOnly val="1"/>
    <c:dispBlanksAs val="zero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0351966873706005"/>
          <c:y val="3.2094594594594593E-2"/>
          <c:w val="0.89648033126293725"/>
          <c:h val="0.91047297297297258"/>
        </c:manualLayout>
      </c:layout>
      <c:barChart>
        <c:barDir val="col"/>
        <c:grouping val="stacked"/>
        <c:varyColors val="0"/>
        <c:ser>
          <c:idx val="0"/>
          <c:order val="0"/>
          <c:tx>
            <c:v>HEAT PUMP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'CLIMATIC DATA'!$D$407:$D$418</c:f>
              <c:numCache>
                <c:formatCode>General</c:formatCode>
                <c:ptCount val="12"/>
              </c:numCache>
            </c:numRef>
          </c:cat>
          <c:val>
            <c:numRef>
              <c:f>'CLIMATIC DATA'!$O$407:$O$418</c:f>
              <c:numCache>
                <c:formatCode>#,##0</c:formatCode>
                <c:ptCount val="12"/>
              </c:numCache>
            </c:numRef>
          </c:val>
        </c:ser>
        <c:ser>
          <c:idx val="1"/>
          <c:order val="1"/>
          <c:tx>
            <c:v>BOILER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'CLIMATIC DATA'!$Q$407:$Q$418</c:f>
              <c:numCache>
                <c:formatCode>#,##0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61536"/>
        <c:axId val="84967424"/>
      </c:barChart>
      <c:catAx>
        <c:axId val="84961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8496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967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Energy [Btu]</a:t>
                </a:r>
              </a:p>
            </c:rich>
          </c:tx>
          <c:layout>
            <c:manualLayout>
              <c:xMode val="edge"/>
              <c:yMode val="edge"/>
              <c:x val="5.1759623797025403E-3"/>
              <c:y val="0.42060803416522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8496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49999999999998"/>
          <c:y val="5.5932203389830584E-2"/>
          <c:w val="0.19166666666666665"/>
          <c:h val="3.72881355932204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zoomScale="90" workbookViewId="0"/>
  </sheetViews>
  <sheetProtection password="CEEB"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90" workbookViewId="0"/>
  </sheetViews>
  <sheetProtection password="CEEB"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1"/>
  <sheetViews>
    <sheetView zoomScale="70" workbookViewId="0"/>
  </sheetViews>
  <sheetProtection password="C6BA"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1232647</xdr:colOff>
      <xdr:row>1</xdr:row>
      <xdr:rowOff>78440</xdr:rowOff>
    </xdr:from>
    <xdr:to>
      <xdr:col>2</xdr:col>
      <xdr:colOff>34738</xdr:colOff>
      <xdr:row>5</xdr:row>
      <xdr:rowOff>66114</xdr:rowOff>
    </xdr:to>
    <xdr:pic>
      <xdr:nvPicPr>
        <xdr:cNvPr id="5" name="Picture 1" descr="Fulton-logo-letterhea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9529" y="78440"/>
          <a:ext cx="29146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S62"/>
  <sheetViews>
    <sheetView tabSelected="1" zoomScale="85" zoomScaleNormal="85" workbookViewId="0">
      <selection activeCell="C22" sqref="C22"/>
    </sheetView>
  </sheetViews>
  <sheetFormatPr defaultRowHeight="15" customHeight="1" x14ac:dyDescent="0.3"/>
  <cols>
    <col min="1" max="1" width="2.42578125" style="65" customWidth="1"/>
    <col min="2" max="2" width="61.7109375" style="65" customWidth="1"/>
    <col min="3" max="3" width="19.7109375" style="79" customWidth="1"/>
    <col min="4" max="4" width="3.140625" style="65" customWidth="1"/>
    <col min="5" max="5" width="64.28515625" style="65" customWidth="1"/>
    <col min="6" max="6" width="16.7109375" style="65" customWidth="1"/>
    <col min="7" max="17" width="9.140625" style="65" customWidth="1"/>
    <col min="18" max="18" width="9.140625" style="65"/>
    <col min="19" max="19" width="9.140625" style="66" customWidth="1"/>
    <col min="20" max="16384" width="9.140625" style="65"/>
  </cols>
  <sheetData>
    <row r="1" spans="1:6" ht="15" customHeight="1" thickBot="1" x14ac:dyDescent="0.35">
      <c r="C1" s="267"/>
    </row>
    <row r="2" spans="1:6" ht="15" customHeight="1" x14ac:dyDescent="0.3">
      <c r="B2" s="273"/>
      <c r="C2" s="274"/>
      <c r="E2" s="282" t="s">
        <v>294</v>
      </c>
      <c r="F2" s="283"/>
    </row>
    <row r="3" spans="1:6" ht="15" customHeight="1" x14ac:dyDescent="0.3">
      <c r="B3" s="275"/>
      <c r="C3" s="276"/>
      <c r="E3" s="284"/>
      <c r="F3" s="285"/>
    </row>
    <row r="4" spans="1:6" ht="11.25" customHeight="1" x14ac:dyDescent="0.3">
      <c r="A4" s="66"/>
      <c r="B4" s="275"/>
      <c r="C4" s="276"/>
      <c r="D4" s="66"/>
      <c r="E4" s="284"/>
      <c r="F4" s="285"/>
    </row>
    <row r="5" spans="1:6" ht="15" customHeight="1" x14ac:dyDescent="0.3">
      <c r="A5" s="66"/>
      <c r="B5" s="275"/>
      <c r="C5" s="276"/>
      <c r="D5" s="66"/>
      <c r="E5" s="284"/>
      <c r="F5" s="285"/>
    </row>
    <row r="6" spans="1:6" ht="15" customHeight="1" thickBot="1" x14ac:dyDescent="0.35">
      <c r="A6" s="66"/>
      <c r="B6" s="277"/>
      <c r="C6" s="278"/>
      <c r="D6" s="66"/>
      <c r="E6" s="284"/>
      <c r="F6" s="285"/>
    </row>
    <row r="7" spans="1:6" ht="21" customHeight="1" thickBot="1" x14ac:dyDescent="0.35">
      <c r="A7" s="66"/>
      <c r="B7" s="271" t="s">
        <v>296</v>
      </c>
      <c r="C7" s="272"/>
      <c r="D7" s="66"/>
      <c r="E7" s="286"/>
      <c r="F7" s="287"/>
    </row>
    <row r="8" spans="1:6" ht="15" customHeight="1" thickBot="1" x14ac:dyDescent="0.35">
      <c r="A8" s="66"/>
      <c r="C8" s="65"/>
      <c r="D8" s="66"/>
    </row>
    <row r="9" spans="1:6" ht="15" customHeight="1" thickBot="1" x14ac:dyDescent="0.35">
      <c r="A9" s="66"/>
      <c r="B9" s="294" t="s">
        <v>185</v>
      </c>
      <c r="C9" s="295"/>
      <c r="D9" s="66"/>
      <c r="E9" s="269" t="s">
        <v>231</v>
      </c>
      <c r="F9" s="270"/>
    </row>
    <row r="10" spans="1:6" ht="15" customHeight="1" thickBot="1" x14ac:dyDescent="0.35">
      <c r="A10" s="66"/>
      <c r="B10" s="280" t="s">
        <v>195</v>
      </c>
      <c r="C10" s="281"/>
      <c r="D10" s="66"/>
      <c r="E10" s="280" t="s">
        <v>198</v>
      </c>
      <c r="F10" s="281"/>
    </row>
    <row r="11" spans="1:6" ht="15.75" customHeight="1" x14ac:dyDescent="0.3">
      <c r="A11" s="66"/>
      <c r="B11" s="240" t="s">
        <v>178</v>
      </c>
      <c r="C11" s="241" t="s">
        <v>191</v>
      </c>
      <c r="D11" s="66"/>
      <c r="E11" s="248" t="s">
        <v>276</v>
      </c>
      <c r="F11" s="260">
        <v>0.82</v>
      </c>
    </row>
    <row r="12" spans="1:6" ht="15.75" customHeight="1" x14ac:dyDescent="0.3">
      <c r="A12" s="66"/>
      <c r="B12" s="67" t="s">
        <v>179</v>
      </c>
      <c r="C12" s="145" t="str">
        <f>VLOOKUP(C11,'CLIMATIC DATA'!$B$4:$C$110,2,FALSE)</f>
        <v>NY</v>
      </c>
      <c r="D12" s="66"/>
      <c r="E12" s="240" t="s">
        <v>277</v>
      </c>
      <c r="F12" s="261">
        <v>2</v>
      </c>
    </row>
    <row r="13" spans="1:6" ht="15.75" customHeight="1" thickBot="1" x14ac:dyDescent="0.35">
      <c r="A13" s="66"/>
      <c r="B13" s="68" t="s">
        <v>290</v>
      </c>
      <c r="C13" s="263">
        <f>INT(VLOOKUP(C11,'CLIMATIC DATA'!$B$4:$P$110,15,FALSE))</f>
        <v>-3</v>
      </c>
      <c r="D13" s="66"/>
      <c r="E13" s="239" t="s">
        <v>201</v>
      </c>
      <c r="F13" s="63">
        <v>0.03</v>
      </c>
    </row>
    <row r="14" spans="1:6" ht="15" customHeight="1" thickBot="1" x14ac:dyDescent="0.35">
      <c r="A14" s="66"/>
      <c r="B14" s="66"/>
      <c r="C14" s="66"/>
      <c r="D14" s="66"/>
      <c r="E14" s="240" t="s">
        <v>281</v>
      </c>
      <c r="F14" s="250">
        <f>SUM('BTU REQUIREMENTS'!AH4:AH15)/100000</f>
        <v>343932.7227580857</v>
      </c>
    </row>
    <row r="15" spans="1:6" ht="15" customHeight="1" thickBot="1" x14ac:dyDescent="0.35">
      <c r="A15" s="66"/>
      <c r="B15" s="269" t="s">
        <v>186</v>
      </c>
      <c r="C15" s="270"/>
      <c r="D15" s="66"/>
      <c r="E15" s="239" t="s">
        <v>282</v>
      </c>
      <c r="F15" s="251">
        <f>SUM('BTU REQUIREMENTS'!AG4:AG15)/100000/F11</f>
        <v>400143.66855997336</v>
      </c>
    </row>
    <row r="16" spans="1:6" ht="15" customHeight="1" thickBot="1" x14ac:dyDescent="0.35">
      <c r="A16" s="66"/>
      <c r="B16" s="280" t="s">
        <v>292</v>
      </c>
      <c r="C16" s="281"/>
      <c r="D16" s="66"/>
      <c r="E16" s="249" t="s">
        <v>286</v>
      </c>
      <c r="F16" s="252">
        <f>F12*F14</f>
        <v>687865.4455161714</v>
      </c>
    </row>
    <row r="17" spans="1:10" ht="15" customHeight="1" thickBot="1" x14ac:dyDescent="0.35">
      <c r="A17" s="66"/>
      <c r="B17" s="245" t="s">
        <v>291</v>
      </c>
      <c r="C17" s="262">
        <v>12000000</v>
      </c>
      <c r="D17" s="66"/>
      <c r="E17" s="75" t="s">
        <v>283</v>
      </c>
      <c r="F17" s="253">
        <f>F12*F15</f>
        <v>800287.33711994672</v>
      </c>
    </row>
    <row r="18" spans="1:10" ht="15" customHeight="1" thickBot="1" x14ac:dyDescent="0.35">
      <c r="A18" s="66"/>
      <c r="B18" s="66"/>
      <c r="C18" s="66"/>
      <c r="D18" s="66"/>
      <c r="E18" s="71" t="s">
        <v>264</v>
      </c>
      <c r="F18" s="76">
        <f>F17-F16</f>
        <v>112421.89160377532</v>
      </c>
    </row>
    <row r="19" spans="1:10" ht="15" customHeight="1" thickBot="1" x14ac:dyDescent="0.35">
      <c r="A19" s="66"/>
      <c r="B19" s="294" t="s">
        <v>187</v>
      </c>
      <c r="C19" s="295"/>
      <c r="D19" s="66"/>
      <c r="E19" s="243" t="s">
        <v>285</v>
      </c>
      <c r="F19" s="254">
        <f>SUM(ROI!D2:D21)</f>
        <v>17277025.896633729</v>
      </c>
    </row>
    <row r="20" spans="1:10" ht="15" customHeight="1" thickBot="1" x14ac:dyDescent="0.35">
      <c r="A20" s="66"/>
      <c r="B20" s="296" t="s">
        <v>232</v>
      </c>
      <c r="C20" s="297"/>
      <c r="D20" s="66"/>
      <c r="E20" s="255" t="s">
        <v>284</v>
      </c>
      <c r="F20" s="256">
        <f>SUM(ROI!E3:E22)</f>
        <v>21504020.447201923</v>
      </c>
    </row>
    <row r="21" spans="1:10" ht="15" customHeight="1" thickBot="1" x14ac:dyDescent="0.35">
      <c r="A21" s="66"/>
      <c r="B21" s="247" t="s">
        <v>275</v>
      </c>
      <c r="C21" s="244" t="s">
        <v>234</v>
      </c>
      <c r="D21" s="66"/>
      <c r="E21" s="257" t="s">
        <v>270</v>
      </c>
      <c r="F21" s="258">
        <f>F20-F19</f>
        <v>4226994.5505681932</v>
      </c>
    </row>
    <row r="22" spans="1:10" ht="15" customHeight="1" thickBot="1" x14ac:dyDescent="0.35">
      <c r="A22" s="66"/>
      <c r="B22" s="239" t="s">
        <v>274</v>
      </c>
      <c r="C22" s="62">
        <v>4</v>
      </c>
      <c r="D22" s="66"/>
    </row>
    <row r="23" spans="1:10" ht="15" customHeight="1" thickBot="1" x14ac:dyDescent="0.35">
      <c r="A23" s="66"/>
      <c r="B23" s="239" t="s">
        <v>288</v>
      </c>
      <c r="C23" s="264">
        <v>20</v>
      </c>
      <c r="D23" s="66"/>
      <c r="E23" s="269" t="s">
        <v>237</v>
      </c>
      <c r="F23" s="270"/>
    </row>
    <row r="24" spans="1:10" ht="16.5" customHeight="1" thickBot="1" x14ac:dyDescent="0.35">
      <c r="A24" s="66"/>
      <c r="B24" s="68" t="s">
        <v>289</v>
      </c>
      <c r="C24" s="266">
        <f>(INT(VLOOKUP(C21,'VTG EFF'!P3:Q10,2,FALSE)))*C22</f>
        <v>16000000</v>
      </c>
      <c r="D24" s="69"/>
      <c r="E24" s="280" t="s">
        <v>279</v>
      </c>
      <c r="F24" s="281"/>
    </row>
    <row r="25" spans="1:10" ht="15" customHeight="1" thickBot="1" x14ac:dyDescent="0.35">
      <c r="A25" s="66"/>
      <c r="C25" s="65"/>
      <c r="D25" s="66"/>
      <c r="E25" s="240" t="s">
        <v>199</v>
      </c>
      <c r="F25" s="242">
        <v>60000</v>
      </c>
    </row>
    <row r="26" spans="1:10" ht="15" customHeight="1" thickBot="1" x14ac:dyDescent="0.35">
      <c r="A26" s="66"/>
      <c r="B26" s="269" t="s">
        <v>297</v>
      </c>
      <c r="C26" s="270"/>
      <c r="D26" s="66"/>
      <c r="E26" s="239" t="s">
        <v>211</v>
      </c>
      <c r="F26" s="64">
        <v>8000</v>
      </c>
    </row>
    <row r="27" spans="1:10" ht="15" customHeight="1" thickBot="1" x14ac:dyDescent="0.35">
      <c r="A27" s="66"/>
      <c r="B27" s="280" t="s">
        <v>293</v>
      </c>
      <c r="C27" s="281"/>
      <c r="D27" s="66"/>
      <c r="E27" s="239" t="s">
        <v>210</v>
      </c>
      <c r="F27" s="64">
        <v>80000</v>
      </c>
    </row>
    <row r="28" spans="1:10" ht="15" customHeight="1" thickBot="1" x14ac:dyDescent="0.35">
      <c r="A28" s="66"/>
      <c r="B28" s="240" t="s">
        <v>287</v>
      </c>
      <c r="C28" s="265">
        <v>64</v>
      </c>
      <c r="D28" s="66"/>
      <c r="E28" s="245" t="s">
        <v>200</v>
      </c>
      <c r="F28" s="259">
        <f>F25*C22+F26+F27</f>
        <v>328000</v>
      </c>
    </row>
    <row r="29" spans="1:10" ht="15" customHeight="1" thickBot="1" x14ac:dyDescent="0.35">
      <c r="A29" s="66"/>
      <c r="B29" s="239" t="s">
        <v>206</v>
      </c>
      <c r="C29" s="264">
        <v>0</v>
      </c>
      <c r="D29" s="66"/>
      <c r="E29" s="237" t="s">
        <v>280</v>
      </c>
      <c r="F29" s="238">
        <f>F28/(F18)</f>
        <v>2.9175812230238725</v>
      </c>
    </row>
    <row r="30" spans="1:10" ht="15" customHeight="1" thickBot="1" x14ac:dyDescent="0.35">
      <c r="A30" s="66"/>
      <c r="B30" s="239" t="s">
        <v>207</v>
      </c>
      <c r="C30" s="264">
        <v>170</v>
      </c>
      <c r="D30" s="66"/>
    </row>
    <row r="31" spans="1:10" ht="15" customHeight="1" x14ac:dyDescent="0.25">
      <c r="A31" s="66"/>
      <c r="B31" s="246" t="s">
        <v>208</v>
      </c>
      <c r="C31" s="264">
        <v>55</v>
      </c>
      <c r="D31" s="66"/>
      <c r="E31" s="288" t="s">
        <v>295</v>
      </c>
      <c r="F31" s="289"/>
    </row>
    <row r="32" spans="1:10" ht="15" customHeight="1" thickBot="1" x14ac:dyDescent="0.35">
      <c r="A32" s="66"/>
      <c r="B32" s="239" t="s">
        <v>209</v>
      </c>
      <c r="C32" s="264">
        <v>90</v>
      </c>
      <c r="D32" s="66"/>
      <c r="E32" s="290"/>
      <c r="F32" s="291"/>
      <c r="G32" s="72"/>
      <c r="J32" s="72"/>
    </row>
    <row r="33" spans="1:15" ht="15" customHeight="1" thickBot="1" x14ac:dyDescent="0.35">
      <c r="A33" s="66"/>
      <c r="B33" s="71" t="s">
        <v>278</v>
      </c>
      <c r="C33" s="200">
        <f t="array" ref="C33">AVERAGE(IF(ISNUMBER('BTU REQUIREMENTS'!AI4:AI15),'BTU REQUIREMENTS'!AI4:AI15,FALSE))</f>
        <v>0.97427064497095139</v>
      </c>
      <c r="D33" s="69"/>
      <c r="E33" s="292"/>
      <c r="F33" s="293"/>
      <c r="G33" s="72"/>
      <c r="J33" s="73"/>
    </row>
    <row r="34" spans="1:15" ht="15" customHeight="1" x14ac:dyDescent="0.3">
      <c r="A34" s="66"/>
      <c r="D34" s="72"/>
      <c r="E34" s="268"/>
      <c r="F34" s="268"/>
      <c r="G34" s="72"/>
      <c r="L34" s="74"/>
    </row>
    <row r="35" spans="1:15" ht="15" customHeight="1" x14ac:dyDescent="0.3">
      <c r="A35" s="66"/>
      <c r="C35" s="65"/>
      <c r="D35" s="66"/>
      <c r="E35" s="268"/>
      <c r="F35" s="268"/>
      <c r="G35" s="72"/>
      <c r="L35" s="74"/>
    </row>
    <row r="36" spans="1:15" ht="15" customHeight="1" x14ac:dyDescent="0.3">
      <c r="A36" s="66"/>
      <c r="C36" s="65"/>
      <c r="D36" s="66"/>
      <c r="G36" s="72"/>
      <c r="L36" s="74"/>
    </row>
    <row r="37" spans="1:15" ht="15" customHeight="1" x14ac:dyDescent="0.3">
      <c r="A37" s="66"/>
      <c r="C37" s="65"/>
      <c r="D37" s="66"/>
      <c r="G37" s="72"/>
      <c r="L37" s="74"/>
    </row>
    <row r="38" spans="1:15" ht="15" customHeight="1" x14ac:dyDescent="0.3">
      <c r="A38" s="66"/>
      <c r="C38" s="65"/>
      <c r="D38" s="66"/>
      <c r="G38" s="72"/>
      <c r="H38" s="72"/>
      <c r="L38" s="74"/>
      <c r="N38" s="74"/>
      <c r="O38" s="222"/>
    </row>
    <row r="39" spans="1:15" ht="15" customHeight="1" x14ac:dyDescent="0.3">
      <c r="A39" s="66"/>
      <c r="C39" s="65"/>
      <c r="D39" s="66"/>
      <c r="G39" s="72"/>
      <c r="H39" s="72"/>
      <c r="L39" s="74"/>
      <c r="N39" s="74"/>
      <c r="O39" s="222"/>
    </row>
    <row r="40" spans="1:15" ht="15" customHeight="1" x14ac:dyDescent="0.3">
      <c r="A40" s="66"/>
      <c r="C40" s="65"/>
      <c r="D40" s="66"/>
      <c r="G40" s="72"/>
      <c r="H40" s="72"/>
      <c r="L40" s="74"/>
      <c r="N40" s="74"/>
      <c r="O40" s="222"/>
    </row>
    <row r="41" spans="1:15" ht="15" customHeight="1" x14ac:dyDescent="0.3">
      <c r="A41" s="66"/>
      <c r="C41" s="65"/>
      <c r="D41" s="224"/>
      <c r="G41" s="72"/>
      <c r="H41" s="72"/>
      <c r="K41" s="77"/>
      <c r="L41" s="74"/>
      <c r="N41" s="74"/>
      <c r="O41" s="222"/>
    </row>
    <row r="42" spans="1:15" ht="15" customHeight="1" x14ac:dyDescent="0.3">
      <c r="A42" s="66"/>
      <c r="C42" s="65"/>
      <c r="D42" s="66"/>
      <c r="G42" s="72"/>
      <c r="H42" s="72"/>
      <c r="K42" s="77"/>
      <c r="L42" s="74"/>
      <c r="M42" s="77"/>
      <c r="N42" s="74"/>
      <c r="O42" s="222"/>
    </row>
    <row r="43" spans="1:15" s="77" customFormat="1" ht="15" customHeight="1" x14ac:dyDescent="0.3">
      <c r="A43" s="224"/>
      <c r="D43" s="66"/>
      <c r="G43" s="224"/>
      <c r="H43" s="224"/>
      <c r="I43" s="70"/>
      <c r="J43" s="72"/>
      <c r="L43" s="74"/>
      <c r="N43" s="74"/>
      <c r="O43" s="74"/>
    </row>
    <row r="44" spans="1:15" s="77" customFormat="1" ht="15" customHeight="1" x14ac:dyDescent="0.3">
      <c r="A44" s="224"/>
      <c r="D44" s="66"/>
      <c r="G44" s="224"/>
      <c r="H44" s="224"/>
      <c r="I44" s="70"/>
      <c r="J44" s="72"/>
      <c r="L44" s="74"/>
      <c r="N44" s="74"/>
      <c r="O44" s="74"/>
    </row>
    <row r="45" spans="1:15" s="77" customFormat="1" ht="15" customHeight="1" x14ac:dyDescent="0.3">
      <c r="A45" s="224"/>
      <c r="D45" s="66"/>
      <c r="G45" s="224"/>
      <c r="H45" s="224"/>
      <c r="I45" s="70"/>
      <c r="J45" s="72"/>
      <c r="L45" s="74"/>
      <c r="N45" s="74"/>
      <c r="O45" s="74"/>
    </row>
    <row r="46" spans="1:15" s="77" customFormat="1" x14ac:dyDescent="0.3">
      <c r="A46" s="224"/>
      <c r="D46" s="66"/>
      <c r="G46" s="224"/>
      <c r="H46" s="224"/>
      <c r="I46" s="70"/>
      <c r="J46" s="72"/>
      <c r="L46" s="74"/>
      <c r="N46" s="74"/>
      <c r="O46" s="74"/>
    </row>
    <row r="47" spans="1:15" s="77" customFormat="1" x14ac:dyDescent="0.3">
      <c r="A47" s="224"/>
      <c r="D47" s="66"/>
      <c r="G47" s="224"/>
      <c r="H47" s="224"/>
      <c r="I47" s="70"/>
      <c r="J47" s="72"/>
      <c r="L47" s="74"/>
      <c r="N47" s="74"/>
      <c r="O47" s="74"/>
    </row>
    <row r="48" spans="1:15" s="77" customFormat="1" ht="15" customHeight="1" x14ac:dyDescent="0.3">
      <c r="A48" s="224"/>
      <c r="D48" s="66"/>
      <c r="G48" s="224"/>
      <c r="H48" s="224"/>
      <c r="I48" s="70"/>
      <c r="J48" s="72"/>
      <c r="L48" s="74"/>
      <c r="N48" s="74"/>
      <c r="O48" s="74"/>
    </row>
    <row r="49" spans="1:15" s="77" customFormat="1" ht="15" customHeight="1" x14ac:dyDescent="0.3">
      <c r="A49" s="224"/>
      <c r="D49" s="66"/>
      <c r="G49" s="224"/>
      <c r="H49" s="224"/>
      <c r="I49" s="70"/>
      <c r="J49" s="72"/>
      <c r="L49" s="74"/>
      <c r="N49" s="74"/>
      <c r="O49" s="74"/>
    </row>
    <row r="50" spans="1:15" s="77" customFormat="1" ht="15" customHeight="1" x14ac:dyDescent="0.3">
      <c r="A50" s="224"/>
      <c r="D50" s="224"/>
      <c r="E50" s="224"/>
      <c r="F50" s="224"/>
      <c r="G50" s="224"/>
      <c r="H50" s="224"/>
      <c r="I50" s="70"/>
      <c r="J50" s="72"/>
      <c r="L50" s="74"/>
    </row>
    <row r="51" spans="1:15" s="77" customFormat="1" ht="15" customHeight="1" x14ac:dyDescent="0.3">
      <c r="A51" s="70"/>
      <c r="D51" s="279"/>
      <c r="E51" s="224"/>
      <c r="F51" s="224"/>
      <c r="G51" s="224"/>
      <c r="H51" s="224"/>
      <c r="I51" s="70"/>
      <c r="J51" s="72"/>
      <c r="L51" s="74"/>
    </row>
    <row r="52" spans="1:15" s="77" customFormat="1" ht="15" customHeight="1" x14ac:dyDescent="0.3">
      <c r="A52" s="224"/>
      <c r="D52" s="279"/>
      <c r="G52" s="70"/>
      <c r="H52" s="224"/>
      <c r="I52" s="70"/>
      <c r="J52" s="72"/>
      <c r="L52" s="74"/>
    </row>
    <row r="53" spans="1:15" s="77" customFormat="1" ht="15" customHeight="1" x14ac:dyDescent="0.3">
      <c r="A53" s="224"/>
      <c r="D53" s="279"/>
      <c r="G53" s="78"/>
      <c r="H53" s="224"/>
      <c r="I53" s="70"/>
      <c r="J53" s="72"/>
    </row>
    <row r="54" spans="1:15" s="77" customFormat="1" ht="15" customHeight="1" x14ac:dyDescent="0.3">
      <c r="A54" s="224"/>
      <c r="D54" s="224"/>
      <c r="E54" s="224"/>
      <c r="F54" s="224"/>
      <c r="G54" s="224"/>
      <c r="H54" s="224"/>
      <c r="I54" s="70"/>
      <c r="J54" s="72"/>
    </row>
    <row r="55" spans="1:15" s="77" customFormat="1" ht="15" customHeight="1" x14ac:dyDescent="0.3">
      <c r="A55" s="224"/>
      <c r="D55" s="279"/>
      <c r="E55" s="224"/>
      <c r="F55" s="224"/>
      <c r="G55" s="224"/>
      <c r="H55" s="224"/>
      <c r="I55" s="70"/>
      <c r="J55" s="72"/>
    </row>
    <row r="56" spans="1:15" s="77" customFormat="1" ht="15" customHeight="1" x14ac:dyDescent="0.3">
      <c r="A56" s="224"/>
      <c r="D56" s="279"/>
      <c r="E56" s="224"/>
      <c r="F56" s="224"/>
      <c r="G56" s="70"/>
      <c r="H56" s="224"/>
      <c r="I56" s="70"/>
      <c r="J56" s="72"/>
    </row>
    <row r="57" spans="1:15" s="77" customFormat="1" ht="15" customHeight="1" x14ac:dyDescent="0.3">
      <c r="A57" s="224"/>
      <c r="D57" s="279"/>
      <c r="E57" s="224"/>
      <c r="F57" s="224"/>
      <c r="G57" s="78"/>
      <c r="H57" s="224"/>
      <c r="I57" s="70"/>
      <c r="J57" s="72"/>
    </row>
    <row r="58" spans="1:15" s="77" customFormat="1" ht="15" customHeight="1" x14ac:dyDescent="0.3">
      <c r="A58" s="224"/>
      <c r="D58" s="224"/>
      <c r="E58" s="224"/>
      <c r="F58" s="224"/>
      <c r="G58" s="224"/>
      <c r="H58" s="224"/>
      <c r="I58" s="70"/>
      <c r="J58" s="72"/>
    </row>
    <row r="59" spans="1:15" s="77" customFormat="1" ht="15" customHeight="1" x14ac:dyDescent="0.3">
      <c r="A59" s="224"/>
      <c r="D59" s="224"/>
      <c r="E59" s="224"/>
      <c r="F59" s="224"/>
      <c r="G59" s="224"/>
      <c r="H59" s="224"/>
      <c r="I59" s="70"/>
      <c r="J59" s="72"/>
    </row>
    <row r="60" spans="1:15" ht="15" customHeight="1" x14ac:dyDescent="0.3">
      <c r="A60" s="66"/>
      <c r="D60" s="66"/>
      <c r="E60" s="66"/>
      <c r="F60" s="66"/>
    </row>
    <row r="61" spans="1:15" ht="15" customHeight="1" x14ac:dyDescent="0.3">
      <c r="A61" s="66"/>
    </row>
    <row r="62" spans="1:15" ht="15" customHeight="1" x14ac:dyDescent="0.3">
      <c r="A62" s="66"/>
    </row>
  </sheetData>
  <sheetProtection password="CEEB" sheet="1" objects="1" scenarios="1" selectLockedCells="1"/>
  <mergeCells count="18">
    <mergeCell ref="D55:D57"/>
    <mergeCell ref="B9:C9"/>
    <mergeCell ref="B15:C15"/>
    <mergeCell ref="B26:C26"/>
    <mergeCell ref="B27:C27"/>
    <mergeCell ref="B19:C19"/>
    <mergeCell ref="B10:C10"/>
    <mergeCell ref="B16:C16"/>
    <mergeCell ref="B20:C20"/>
    <mergeCell ref="E23:F23"/>
    <mergeCell ref="B7:C7"/>
    <mergeCell ref="B2:C6"/>
    <mergeCell ref="D51:D53"/>
    <mergeCell ref="E10:F10"/>
    <mergeCell ref="E24:F24"/>
    <mergeCell ref="E9:F9"/>
    <mergeCell ref="E2:F7"/>
    <mergeCell ref="E31:F33"/>
  </mergeCells>
  <phoneticPr fontId="0" type="noConversion"/>
  <pageMargins left="0.75" right="0.75" top="1" bottom="1" header="0.5" footer="0.5"/>
  <pageSetup paperSize="3" scale="8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'VTG EFF'!P4:P10</xm:f>
          </x14:formula1>
          <xm:sqref>C21</xm:sqref>
        </x14:dataValidation>
        <x14:dataValidation type="list" allowBlank="1" showInputMessage="1" showErrorMessage="1">
          <x14:formula1>
            <xm:f>'CLIMATIC DATA'!B4:B110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B454"/>
  <sheetViews>
    <sheetView zoomScale="85" zoomScaleNormal="85" workbookViewId="0">
      <selection activeCell="D7" sqref="D7"/>
    </sheetView>
  </sheetViews>
  <sheetFormatPr defaultRowHeight="14.1" customHeight="1" x14ac:dyDescent="0.3"/>
  <cols>
    <col min="1" max="1" width="4" style="15" customWidth="1"/>
    <col min="2" max="2" width="18.140625" style="15" customWidth="1"/>
    <col min="3" max="3" width="15.42578125" style="15" bestFit="1" customWidth="1"/>
    <col min="4" max="4" width="8" style="15" customWidth="1"/>
    <col min="5" max="5" width="9.5703125" style="15" customWidth="1"/>
    <col min="6" max="6" width="8.140625" style="15" bestFit="1" customWidth="1"/>
    <col min="7" max="7" width="9.85546875" style="15" customWidth="1"/>
    <col min="8" max="9" width="8.140625" style="15" bestFit="1" customWidth="1"/>
    <col min="10" max="10" width="10.140625" style="15" bestFit="1" customWidth="1"/>
    <col min="11" max="11" width="11.85546875" style="15" bestFit="1" customWidth="1"/>
    <col min="12" max="13" width="8.140625" style="15" bestFit="1" customWidth="1"/>
    <col min="14" max="14" width="19" style="15" bestFit="1" customWidth="1"/>
    <col min="15" max="15" width="12.42578125" style="15" bestFit="1" customWidth="1"/>
    <col min="16" max="16" width="19" style="15" bestFit="1" customWidth="1"/>
    <col min="17" max="17" width="17.28515625" style="15" customWidth="1"/>
    <col min="18" max="18" width="14.85546875" style="15" bestFit="1" customWidth="1"/>
    <col min="19" max="19" width="12.42578125" style="15" bestFit="1" customWidth="1"/>
    <col min="20" max="20" width="18.85546875" style="15" bestFit="1" customWidth="1"/>
    <col min="21" max="21" width="10.85546875" style="15" bestFit="1" customWidth="1"/>
    <col min="22" max="22" width="18.85546875" style="15" bestFit="1" customWidth="1"/>
    <col min="23" max="23" width="12.42578125" style="15" bestFit="1" customWidth="1"/>
    <col min="24" max="24" width="13.140625" style="15" bestFit="1" customWidth="1"/>
    <col min="25" max="25" width="23.140625" style="15" customWidth="1"/>
    <col min="26" max="28" width="8.140625" style="15" bestFit="1" customWidth="1"/>
    <col min="29" max="29" width="16.85546875" style="15" bestFit="1" customWidth="1"/>
    <col min="30" max="30" width="9" style="15" bestFit="1" customWidth="1"/>
    <col min="31" max="31" width="4.85546875" style="3" bestFit="1" customWidth="1"/>
    <col min="32" max="32" width="10.5703125" style="3" customWidth="1"/>
    <col min="33" max="33" width="10.7109375" style="3" customWidth="1"/>
    <col min="34" max="34" width="9.28515625" style="3" customWidth="1"/>
    <col min="35" max="35" width="19" style="3" bestFit="1" customWidth="1"/>
    <col min="36" max="36" width="12.42578125" style="3" bestFit="1" customWidth="1"/>
    <col min="37" max="37" width="19" style="3" bestFit="1" customWidth="1"/>
    <col min="38" max="38" width="12.42578125" style="3" bestFit="1" customWidth="1"/>
    <col min="39" max="39" width="14.85546875" style="3" bestFit="1" customWidth="1"/>
    <col min="40" max="40" width="12.42578125" style="3" bestFit="1" customWidth="1"/>
    <col min="41" max="41" width="18.85546875" style="3" bestFit="1" customWidth="1"/>
    <col min="42" max="42" width="12.42578125" style="3" bestFit="1" customWidth="1"/>
    <col min="43" max="43" width="18.85546875" style="15" bestFit="1" customWidth="1"/>
    <col min="44" max="44" width="12.7109375" style="15" customWidth="1"/>
    <col min="45" max="45" width="8.140625" style="15" bestFit="1" customWidth="1"/>
    <col min="46" max="46" width="18.85546875" style="15" bestFit="1" customWidth="1"/>
    <col min="47" max="47" width="9.140625" style="15" bestFit="1"/>
    <col min="48" max="49" width="6.7109375" style="15" bestFit="1" customWidth="1"/>
    <col min="50" max="50" width="12.42578125" style="15" bestFit="1" customWidth="1"/>
    <col min="51" max="51" width="6.7109375" style="15" bestFit="1" customWidth="1"/>
    <col min="52" max="58" width="8.140625" style="15" bestFit="1" customWidth="1"/>
    <col min="59" max="59" width="10" style="15" bestFit="1" customWidth="1"/>
    <col min="60" max="60" width="7.7109375" style="15" customWidth="1"/>
    <col min="61" max="61" width="16.140625" style="15" bestFit="1" customWidth="1"/>
    <col min="62" max="62" width="16.7109375" style="15" bestFit="1" customWidth="1"/>
    <col min="63" max="66" width="4.42578125" style="15" bestFit="1" customWidth="1"/>
    <col min="67" max="67" width="7.7109375" style="15" bestFit="1" customWidth="1"/>
    <col min="68" max="68" width="6.7109375" style="15" customWidth="1"/>
    <col min="69" max="72" width="6.7109375" style="15" bestFit="1" customWidth="1"/>
    <col min="73" max="76" width="4.42578125" style="15" bestFit="1" customWidth="1"/>
    <col min="77" max="79" width="6.7109375" style="15" bestFit="1" customWidth="1"/>
    <col min="80" max="87" width="4.42578125" style="15" bestFit="1" customWidth="1"/>
    <col min="88" max="94" width="3.28515625" style="15" bestFit="1" customWidth="1"/>
    <col min="95" max="95" width="2.7109375" style="15" bestFit="1" customWidth="1"/>
    <col min="96" max="97" width="3" style="15" bestFit="1" customWidth="1"/>
    <col min="98" max="104" width="3.5703125" style="15" bestFit="1" customWidth="1"/>
    <col min="105" max="109" width="3" style="15" bestFit="1" customWidth="1"/>
    <col min="110" max="110" width="3.28515625" style="15" bestFit="1" customWidth="1"/>
    <col min="111" max="111" width="4.7109375" style="15" bestFit="1" customWidth="1"/>
    <col min="112" max="119" width="2.7109375" style="15" bestFit="1" customWidth="1"/>
    <col min="120" max="134" width="3" style="15" bestFit="1" customWidth="1"/>
    <col min="135" max="135" width="4.28515625" style="15" bestFit="1" customWidth="1"/>
    <col min="136" max="143" width="2.7109375" style="15" bestFit="1" customWidth="1"/>
    <col min="144" max="158" width="3" style="15" bestFit="1" customWidth="1"/>
    <col min="159" max="159" width="4.5703125" style="15" bestFit="1" customWidth="1"/>
    <col min="160" max="167" width="2.7109375" style="15" bestFit="1" customWidth="1"/>
    <col min="168" max="182" width="3" style="15" bestFit="1" customWidth="1"/>
    <col min="183" max="183" width="4" style="15" bestFit="1" customWidth="1"/>
    <col min="184" max="191" width="3.28515625" style="15" bestFit="1" customWidth="1"/>
    <col min="192" max="195" width="3" style="15" bestFit="1" customWidth="1"/>
    <col min="196" max="198" width="3.5703125" style="15" bestFit="1" customWidth="1"/>
    <col min="199" max="204" width="3" style="15" bestFit="1" customWidth="1"/>
    <col min="205" max="206" width="3.28515625" style="15" bestFit="1" customWidth="1"/>
    <col min="207" max="219" width="2.7109375" style="15" bestFit="1" customWidth="1"/>
    <col min="220" max="220" width="4" style="15" bestFit="1" customWidth="1"/>
    <col min="221" max="227" width="1.85546875" style="15" bestFit="1" customWidth="1"/>
    <col min="228" max="242" width="2.7109375" style="15" bestFit="1" customWidth="1"/>
    <col min="243" max="16384" width="9.140625" style="15"/>
  </cols>
  <sheetData>
    <row r="1" spans="2:210" ht="14.1" customHeight="1" x14ac:dyDescent="0.2">
      <c r="BI1" s="32"/>
      <c r="BJ1" s="32"/>
      <c r="BK1" s="32"/>
      <c r="BL1" s="33"/>
      <c r="BM1" s="32"/>
      <c r="BN1" s="32"/>
      <c r="BO1" s="32"/>
      <c r="BP1" s="32"/>
      <c r="BQ1" s="32"/>
      <c r="BR1" s="32"/>
      <c r="BS1" s="32"/>
      <c r="BT1" s="32"/>
      <c r="BU1" s="32"/>
      <c r="BV1" s="33"/>
      <c r="BW1" s="32"/>
      <c r="BX1" s="33"/>
      <c r="BY1" s="32"/>
      <c r="BZ1" s="32"/>
      <c r="CA1" s="32"/>
      <c r="CB1" s="32"/>
      <c r="CC1" s="32"/>
      <c r="CD1" s="32"/>
      <c r="CE1" s="32"/>
      <c r="CF1" s="33"/>
      <c r="CG1" s="33"/>
      <c r="CH1" s="33"/>
    </row>
    <row r="2" spans="2:210" ht="14.1" customHeight="1" x14ac:dyDescent="0.3">
      <c r="B2" s="16" t="s">
        <v>189</v>
      </c>
      <c r="P2" s="18" t="s">
        <v>194</v>
      </c>
      <c r="Q2" s="15" t="s">
        <v>190</v>
      </c>
      <c r="AB2" s="28"/>
      <c r="AC2" s="27" t="s">
        <v>192</v>
      </c>
      <c r="AN2" s="30"/>
      <c r="AO2" s="26" t="s">
        <v>193</v>
      </c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</row>
    <row r="3" spans="2:210" ht="14.1" customHeight="1" x14ac:dyDescent="0.2">
      <c r="B3" s="16"/>
      <c r="C3" s="16"/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166</v>
      </c>
      <c r="K3" s="1" t="s">
        <v>167</v>
      </c>
      <c r="L3" s="1" t="s">
        <v>168</v>
      </c>
      <c r="M3" s="1" t="s">
        <v>169</v>
      </c>
      <c r="N3" s="1" t="s">
        <v>170</v>
      </c>
      <c r="O3" s="17" t="s">
        <v>171</v>
      </c>
      <c r="P3" s="35"/>
      <c r="Q3" s="19" t="s">
        <v>172</v>
      </c>
      <c r="R3" s="1" t="s">
        <v>173</v>
      </c>
      <c r="S3" s="1" t="s">
        <v>174</v>
      </c>
      <c r="T3" s="1" t="s">
        <v>175</v>
      </c>
      <c r="U3" s="1" t="s">
        <v>176</v>
      </c>
      <c r="V3" s="1" t="s">
        <v>177</v>
      </c>
      <c r="W3" s="1" t="s">
        <v>166</v>
      </c>
      <c r="X3" s="1" t="s">
        <v>167</v>
      </c>
      <c r="Y3" s="1" t="s">
        <v>168</v>
      </c>
      <c r="Z3" s="1" t="s">
        <v>169</v>
      </c>
      <c r="AA3" s="1" t="s">
        <v>170</v>
      </c>
      <c r="AB3" s="17" t="s">
        <v>171</v>
      </c>
      <c r="AC3" s="19" t="s">
        <v>172</v>
      </c>
      <c r="AD3" s="1" t="s">
        <v>173</v>
      </c>
      <c r="AE3" s="1" t="s">
        <v>174</v>
      </c>
      <c r="AF3" s="1" t="s">
        <v>175</v>
      </c>
      <c r="AG3" s="1" t="s">
        <v>176</v>
      </c>
      <c r="AH3" s="1" t="s">
        <v>177</v>
      </c>
      <c r="AI3" s="1" t="s">
        <v>166</v>
      </c>
      <c r="AJ3" s="1" t="s">
        <v>167</v>
      </c>
      <c r="AK3" s="1" t="s">
        <v>168</v>
      </c>
      <c r="AL3" s="1" t="s">
        <v>169</v>
      </c>
      <c r="AM3" s="1" t="s">
        <v>170</v>
      </c>
      <c r="AN3" s="17" t="s">
        <v>171</v>
      </c>
      <c r="AO3" s="19" t="s">
        <v>172</v>
      </c>
      <c r="AP3" s="1" t="s">
        <v>173</v>
      </c>
      <c r="AQ3" s="1" t="s">
        <v>174</v>
      </c>
      <c r="AR3" s="1" t="s">
        <v>175</v>
      </c>
      <c r="AS3" s="1" t="s">
        <v>176</v>
      </c>
      <c r="AT3" s="1" t="s">
        <v>177</v>
      </c>
      <c r="AU3" s="1" t="s">
        <v>166</v>
      </c>
      <c r="AV3" s="1" t="s">
        <v>167</v>
      </c>
      <c r="AW3" s="1" t="s">
        <v>168</v>
      </c>
      <c r="AX3" s="1" t="s">
        <v>169</v>
      </c>
      <c r="AY3" s="1" t="s">
        <v>170</v>
      </c>
      <c r="AZ3" s="1" t="s">
        <v>171</v>
      </c>
      <c r="BF3" s="53"/>
      <c r="BG3" s="53"/>
      <c r="BH3" s="53"/>
      <c r="BI3" s="53"/>
      <c r="BJ3" s="122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34"/>
      <c r="CJ3" s="34"/>
      <c r="CK3" s="53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</row>
    <row r="4" spans="2:210" ht="14.1" customHeight="1" x14ac:dyDescent="0.2">
      <c r="B4" s="20" t="s">
        <v>1</v>
      </c>
      <c r="C4" s="10" t="s">
        <v>2</v>
      </c>
      <c r="D4" s="21">
        <v>20.6</v>
      </c>
      <c r="E4" s="21">
        <v>23.5</v>
      </c>
      <c r="F4" s="21">
        <v>34.299999999999997</v>
      </c>
      <c r="G4" s="21">
        <v>46.4</v>
      </c>
      <c r="H4" s="21">
        <v>57.6</v>
      </c>
      <c r="I4" s="21">
        <v>66.900000000000006</v>
      </c>
      <c r="J4" s="21">
        <v>71.8</v>
      </c>
      <c r="K4" s="21">
        <v>69.599999999999994</v>
      </c>
      <c r="L4" s="21">
        <v>61.3</v>
      </c>
      <c r="M4" s="21">
        <v>50.2</v>
      </c>
      <c r="N4" s="21">
        <v>39.700000000000003</v>
      </c>
      <c r="O4" s="22">
        <v>26.5</v>
      </c>
      <c r="P4" s="48">
        <v>-2.9</v>
      </c>
      <c r="Q4" s="23">
        <v>15.3</v>
      </c>
      <c r="R4" s="24">
        <v>16.8</v>
      </c>
      <c r="S4" s="24">
        <v>17.7</v>
      </c>
      <c r="T4" s="24">
        <v>19.7</v>
      </c>
      <c r="U4" s="24">
        <v>20.6</v>
      </c>
      <c r="V4" s="24">
        <v>20.2</v>
      </c>
      <c r="W4" s="24">
        <v>20</v>
      </c>
      <c r="X4" s="24">
        <v>19.399999999999999</v>
      </c>
      <c r="Y4" s="24">
        <v>19.7</v>
      </c>
      <c r="Z4" s="24">
        <v>19.100000000000001</v>
      </c>
      <c r="AA4" s="24">
        <v>15.6</v>
      </c>
      <c r="AB4" s="29">
        <v>14</v>
      </c>
      <c r="AC4" s="31">
        <f>D4+Q4/2</f>
        <v>28.25</v>
      </c>
      <c r="AD4" s="21">
        <f t="shared" ref="AD4:AD35" si="0">E4+R4/2</f>
        <v>31.9</v>
      </c>
      <c r="AE4" s="21">
        <f t="shared" ref="AE4:AE35" si="1">F4+S4/2</f>
        <v>43.15</v>
      </c>
      <c r="AF4" s="21">
        <f t="shared" ref="AF4:AF35" si="2">G4+T4/2</f>
        <v>56.25</v>
      </c>
      <c r="AG4" s="21">
        <f t="shared" ref="AG4:AG35" si="3">H4+U4/2</f>
        <v>67.900000000000006</v>
      </c>
      <c r="AH4" s="21">
        <f t="shared" ref="AH4:AH35" si="4">I4+V4/2</f>
        <v>77</v>
      </c>
      <c r="AI4" s="21">
        <f t="shared" ref="AI4:AI35" si="5">J4+W4/2</f>
        <v>81.8</v>
      </c>
      <c r="AJ4" s="21">
        <f t="shared" ref="AJ4:AJ35" si="6">K4+X4/2</f>
        <v>79.3</v>
      </c>
      <c r="AK4" s="21">
        <f t="shared" ref="AK4:AK35" si="7">L4+Y4/2</f>
        <v>71.149999999999991</v>
      </c>
      <c r="AL4" s="21">
        <f t="shared" ref="AL4:AL35" si="8">M4+Z4/2</f>
        <v>59.75</v>
      </c>
      <c r="AM4" s="21">
        <f t="shared" ref="AM4:AM35" si="9">N4+AA4/2</f>
        <v>47.5</v>
      </c>
      <c r="AN4" s="22">
        <f t="shared" ref="AN4:AN35" si="10">O4+AB4/2</f>
        <v>33.5</v>
      </c>
      <c r="AO4" s="31">
        <f>D4-Q4/2</f>
        <v>12.950000000000001</v>
      </c>
      <c r="AP4" s="21">
        <f t="shared" ref="AP4:AP35" si="11">E4-R4/2</f>
        <v>15.1</v>
      </c>
      <c r="AQ4" s="21">
        <f t="shared" ref="AQ4:AQ35" si="12">F4-S4/2</f>
        <v>25.449999999999996</v>
      </c>
      <c r="AR4" s="21">
        <f t="shared" ref="AR4:AR35" si="13">G4-T4/2</f>
        <v>36.549999999999997</v>
      </c>
      <c r="AS4" s="21">
        <f t="shared" ref="AS4:AS35" si="14">H4-U4/2</f>
        <v>47.3</v>
      </c>
      <c r="AT4" s="21">
        <f t="shared" ref="AT4:AT35" si="15">I4-V4/2</f>
        <v>56.800000000000004</v>
      </c>
      <c r="AU4" s="21">
        <f t="shared" ref="AU4:AU35" si="16">J4-W4/2</f>
        <v>61.8</v>
      </c>
      <c r="AV4" s="21">
        <f t="shared" ref="AV4:AV35" si="17">K4-X4/2</f>
        <v>59.899999999999991</v>
      </c>
      <c r="AW4" s="21">
        <f t="shared" ref="AW4:AW35" si="18">L4-Y4/2</f>
        <v>51.449999999999996</v>
      </c>
      <c r="AX4" s="21">
        <f t="shared" ref="AX4:AX35" si="19">M4-Z4/2</f>
        <v>40.650000000000006</v>
      </c>
      <c r="AY4" s="21">
        <f t="shared" ref="AY4:AY35" si="20">N4-AA4/2</f>
        <v>31.900000000000002</v>
      </c>
      <c r="AZ4" s="21">
        <f t="shared" ref="AZ4:AZ35" si="21">O4-AB4/2</f>
        <v>19.5</v>
      </c>
      <c r="BF4" s="53"/>
      <c r="BG4" s="53"/>
      <c r="BH4" s="53"/>
      <c r="BI4" s="53"/>
      <c r="BJ4" s="122"/>
      <c r="BK4" s="32"/>
      <c r="BL4" s="32"/>
      <c r="BM4" s="32"/>
      <c r="BN4" s="32"/>
      <c r="BO4" s="33"/>
      <c r="BP4" s="32"/>
      <c r="BQ4" s="32"/>
      <c r="BR4" s="32"/>
      <c r="BS4" s="32"/>
      <c r="BT4" s="32"/>
      <c r="BU4" s="32"/>
      <c r="BV4" s="32"/>
      <c r="BW4" s="32"/>
      <c r="BX4" s="32"/>
      <c r="BY4" s="33"/>
      <c r="BZ4" s="32"/>
      <c r="CA4" s="33"/>
      <c r="CB4" s="32"/>
      <c r="CC4" s="32"/>
      <c r="CD4" s="32"/>
      <c r="CE4" s="32"/>
      <c r="CF4" s="32"/>
      <c r="CG4" s="32"/>
      <c r="CH4" s="32"/>
      <c r="CI4" s="33"/>
      <c r="CJ4" s="33"/>
      <c r="CK4" s="53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</row>
    <row r="5" spans="2:210" ht="14.1" customHeight="1" x14ac:dyDescent="0.3">
      <c r="B5" s="20" t="s">
        <v>3</v>
      </c>
      <c r="C5" s="10" t="s">
        <v>4</v>
      </c>
      <c r="D5" s="21">
        <v>34.200000000000003</v>
      </c>
      <c r="E5" s="21">
        <v>40</v>
      </c>
      <c r="F5" s="21">
        <v>46.9</v>
      </c>
      <c r="G5" s="21">
        <v>55.2</v>
      </c>
      <c r="H5" s="21">
        <v>64.2</v>
      </c>
      <c r="I5" s="21">
        <v>74.2</v>
      </c>
      <c r="J5" s="21">
        <v>78.5</v>
      </c>
      <c r="K5" s="21">
        <v>75.900000000000006</v>
      </c>
      <c r="L5" s="21">
        <v>68.599999999999994</v>
      </c>
      <c r="M5" s="21">
        <v>57</v>
      </c>
      <c r="N5" s="21">
        <v>44.3</v>
      </c>
      <c r="O5" s="22">
        <v>35.299999999999997</v>
      </c>
      <c r="P5" s="48">
        <v>15.9</v>
      </c>
      <c r="Q5" s="23">
        <v>21.1</v>
      </c>
      <c r="R5" s="24">
        <v>22.7</v>
      </c>
      <c r="S5" s="24">
        <v>25.1</v>
      </c>
      <c r="T5" s="24">
        <v>26.3</v>
      </c>
      <c r="U5" s="24">
        <v>26.7</v>
      </c>
      <c r="V5" s="24">
        <v>27</v>
      </c>
      <c r="W5" s="24">
        <v>24.4</v>
      </c>
      <c r="X5" s="24">
        <v>22.7</v>
      </c>
      <c r="Y5" s="24">
        <v>23.4</v>
      </c>
      <c r="Z5" s="24">
        <v>23.6</v>
      </c>
      <c r="AA5" s="24">
        <v>21.9</v>
      </c>
      <c r="AB5" s="29">
        <v>20.2</v>
      </c>
      <c r="AC5" s="31">
        <f t="shared" ref="AC5:AC35" si="22">D5+Q5/2</f>
        <v>44.75</v>
      </c>
      <c r="AD5" s="21">
        <f t="shared" si="0"/>
        <v>51.35</v>
      </c>
      <c r="AE5" s="21">
        <f t="shared" si="1"/>
        <v>59.45</v>
      </c>
      <c r="AF5" s="21">
        <f t="shared" si="2"/>
        <v>68.350000000000009</v>
      </c>
      <c r="AG5" s="21">
        <f t="shared" si="3"/>
        <v>77.55</v>
      </c>
      <c r="AH5" s="21">
        <f t="shared" si="4"/>
        <v>87.7</v>
      </c>
      <c r="AI5" s="21">
        <f t="shared" si="5"/>
        <v>90.7</v>
      </c>
      <c r="AJ5" s="21">
        <f t="shared" si="6"/>
        <v>87.25</v>
      </c>
      <c r="AK5" s="21">
        <f t="shared" si="7"/>
        <v>80.3</v>
      </c>
      <c r="AL5" s="21">
        <f t="shared" si="8"/>
        <v>68.8</v>
      </c>
      <c r="AM5" s="21">
        <f t="shared" si="9"/>
        <v>55.25</v>
      </c>
      <c r="AN5" s="22">
        <f t="shared" si="10"/>
        <v>45.4</v>
      </c>
      <c r="AO5" s="31">
        <f t="shared" ref="AO5:AO35" si="23">D5-Q5/2</f>
        <v>23.650000000000002</v>
      </c>
      <c r="AP5" s="21">
        <f t="shared" si="11"/>
        <v>28.65</v>
      </c>
      <c r="AQ5" s="21">
        <f t="shared" si="12"/>
        <v>34.349999999999994</v>
      </c>
      <c r="AR5" s="21">
        <f t="shared" si="13"/>
        <v>42.050000000000004</v>
      </c>
      <c r="AS5" s="21">
        <f t="shared" si="14"/>
        <v>50.85</v>
      </c>
      <c r="AT5" s="21">
        <f t="shared" si="15"/>
        <v>60.7</v>
      </c>
      <c r="AU5" s="21">
        <f t="shared" si="16"/>
        <v>66.3</v>
      </c>
      <c r="AV5" s="21">
        <f t="shared" si="17"/>
        <v>64.550000000000011</v>
      </c>
      <c r="AW5" s="21">
        <f t="shared" si="18"/>
        <v>56.899999999999991</v>
      </c>
      <c r="AX5" s="21">
        <f t="shared" si="19"/>
        <v>45.2</v>
      </c>
      <c r="AY5" s="21">
        <f t="shared" si="20"/>
        <v>33.349999999999994</v>
      </c>
      <c r="AZ5" s="21">
        <f t="shared" si="21"/>
        <v>25.199999999999996</v>
      </c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</row>
    <row r="6" spans="2:210" ht="14.1" customHeight="1" x14ac:dyDescent="0.3">
      <c r="B6" s="10" t="s">
        <v>5</v>
      </c>
      <c r="C6" s="10" t="s">
        <v>6</v>
      </c>
      <c r="D6" s="21">
        <v>14.9</v>
      </c>
      <c r="E6" s="21">
        <v>18.7</v>
      </c>
      <c r="F6" s="21">
        <v>25.7</v>
      </c>
      <c r="G6" s="21">
        <v>35.799999999999997</v>
      </c>
      <c r="H6" s="21">
        <v>46.6</v>
      </c>
      <c r="I6" s="21">
        <v>54.4</v>
      </c>
      <c r="J6" s="21">
        <v>58.4</v>
      </c>
      <c r="K6" s="21">
        <v>56.3</v>
      </c>
      <c r="L6" s="21">
        <v>48.4</v>
      </c>
      <c r="M6" s="21">
        <v>34.6</v>
      </c>
      <c r="N6" s="21">
        <v>21.2</v>
      </c>
      <c r="O6" s="22">
        <v>16.3</v>
      </c>
      <c r="P6" s="48">
        <v>-10.7</v>
      </c>
      <c r="Q6" s="23">
        <v>10.3</v>
      </c>
      <c r="R6" s="24">
        <v>11.3</v>
      </c>
      <c r="S6" s="24">
        <v>13.1</v>
      </c>
      <c r="T6" s="24">
        <v>13.9</v>
      </c>
      <c r="U6" s="24">
        <v>14.5</v>
      </c>
      <c r="V6" s="24">
        <v>13.7</v>
      </c>
      <c r="W6" s="24">
        <v>11.9</v>
      </c>
      <c r="X6" s="24">
        <v>12.1</v>
      </c>
      <c r="Y6" s="24">
        <v>11.6</v>
      </c>
      <c r="Z6" s="24">
        <v>10.1</v>
      </c>
      <c r="AA6" s="24">
        <v>9.6</v>
      </c>
      <c r="AB6" s="29">
        <v>10</v>
      </c>
      <c r="AC6" s="31">
        <f t="shared" si="22"/>
        <v>20.05</v>
      </c>
      <c r="AD6" s="21">
        <f t="shared" si="0"/>
        <v>24.35</v>
      </c>
      <c r="AE6" s="21">
        <f t="shared" si="1"/>
        <v>32.25</v>
      </c>
      <c r="AF6" s="21">
        <f t="shared" si="2"/>
        <v>42.75</v>
      </c>
      <c r="AG6" s="21">
        <f t="shared" si="3"/>
        <v>53.85</v>
      </c>
      <c r="AH6" s="21">
        <f t="shared" si="4"/>
        <v>61.25</v>
      </c>
      <c r="AI6" s="21">
        <f t="shared" si="5"/>
        <v>64.349999999999994</v>
      </c>
      <c r="AJ6" s="21">
        <f t="shared" si="6"/>
        <v>62.349999999999994</v>
      </c>
      <c r="AK6" s="21">
        <f t="shared" si="7"/>
        <v>54.199999999999996</v>
      </c>
      <c r="AL6" s="21">
        <f t="shared" si="8"/>
        <v>39.65</v>
      </c>
      <c r="AM6" s="21">
        <f t="shared" si="9"/>
        <v>26</v>
      </c>
      <c r="AN6" s="22">
        <f t="shared" si="10"/>
        <v>21.3</v>
      </c>
      <c r="AO6" s="31">
        <f t="shared" si="23"/>
        <v>9.75</v>
      </c>
      <c r="AP6" s="21">
        <f t="shared" si="11"/>
        <v>13.049999999999999</v>
      </c>
      <c r="AQ6" s="21">
        <f t="shared" si="12"/>
        <v>19.149999999999999</v>
      </c>
      <c r="AR6" s="21">
        <f t="shared" si="13"/>
        <v>28.849999999999998</v>
      </c>
      <c r="AS6" s="21">
        <f t="shared" si="14"/>
        <v>39.35</v>
      </c>
      <c r="AT6" s="21">
        <f t="shared" si="15"/>
        <v>47.55</v>
      </c>
      <c r="AU6" s="21">
        <f t="shared" si="16"/>
        <v>52.449999999999996</v>
      </c>
      <c r="AV6" s="21">
        <f t="shared" si="17"/>
        <v>50.25</v>
      </c>
      <c r="AW6" s="21">
        <f t="shared" si="18"/>
        <v>42.6</v>
      </c>
      <c r="AX6" s="21">
        <f t="shared" si="19"/>
        <v>29.55</v>
      </c>
      <c r="AY6" s="21">
        <f t="shared" si="20"/>
        <v>16.399999999999999</v>
      </c>
      <c r="AZ6" s="21">
        <f t="shared" si="21"/>
        <v>11.3</v>
      </c>
      <c r="BF6" s="53"/>
      <c r="BG6" s="53"/>
      <c r="BH6" s="53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5"/>
      <c r="FG6" s="215"/>
      <c r="FH6" s="215"/>
      <c r="FI6" s="215"/>
      <c r="FJ6" s="215"/>
      <c r="FK6" s="215"/>
      <c r="FL6" s="215"/>
      <c r="FM6" s="215"/>
      <c r="FN6" s="215"/>
      <c r="FO6" s="215"/>
      <c r="FP6" s="215"/>
      <c r="FQ6" s="215"/>
      <c r="FR6" s="215"/>
      <c r="FS6" s="215"/>
      <c r="FT6" s="215"/>
      <c r="FU6" s="215"/>
      <c r="FV6" s="215"/>
      <c r="FW6" s="215"/>
      <c r="FX6" s="215"/>
      <c r="FY6" s="215"/>
      <c r="FZ6" s="215"/>
      <c r="GA6" s="215"/>
      <c r="GB6" s="215"/>
      <c r="GC6" s="215"/>
      <c r="GD6" s="215"/>
      <c r="GE6" s="215"/>
      <c r="GF6" s="215"/>
      <c r="GG6" s="215"/>
      <c r="GH6" s="215"/>
      <c r="GI6" s="215"/>
      <c r="GJ6" s="215"/>
      <c r="GK6" s="215"/>
      <c r="GL6" s="215"/>
      <c r="GM6" s="215"/>
      <c r="GN6" s="215"/>
      <c r="GO6" s="215"/>
      <c r="GP6" s="215"/>
      <c r="GQ6" s="215"/>
      <c r="GR6" s="215"/>
      <c r="GS6" s="215"/>
      <c r="GT6" s="215"/>
      <c r="GU6" s="215"/>
      <c r="GV6" s="215"/>
      <c r="GW6" s="215"/>
      <c r="GX6" s="215"/>
      <c r="GY6" s="53"/>
      <c r="GZ6" s="53"/>
      <c r="HA6" s="53"/>
      <c r="HB6" s="53"/>
    </row>
    <row r="7" spans="2:210" ht="14.1" customHeight="1" x14ac:dyDescent="0.3">
      <c r="B7" s="20" t="s">
        <v>7</v>
      </c>
      <c r="C7" s="10" t="s">
        <v>8</v>
      </c>
      <c r="D7" s="21">
        <v>35.700000000000003</v>
      </c>
      <c r="E7" s="21">
        <v>38.700000000000003</v>
      </c>
      <c r="F7" s="21">
        <v>47.4</v>
      </c>
      <c r="G7" s="21">
        <v>55.2</v>
      </c>
      <c r="H7" s="21">
        <v>63</v>
      </c>
      <c r="I7" s="21">
        <v>69.400000000000006</v>
      </c>
      <c r="J7" s="21">
        <v>72.8</v>
      </c>
      <c r="K7" s="21">
        <v>72</v>
      </c>
      <c r="L7" s="21">
        <v>66.2</v>
      </c>
      <c r="M7" s="21">
        <v>55.9</v>
      </c>
      <c r="N7" s="21">
        <v>47.5</v>
      </c>
      <c r="O7" s="22">
        <v>39.5</v>
      </c>
      <c r="P7" s="48">
        <v>12.2</v>
      </c>
      <c r="Q7" s="23">
        <v>19.600000000000001</v>
      </c>
      <c r="R7" s="24">
        <v>20</v>
      </c>
      <c r="S7" s="24">
        <v>21.8</v>
      </c>
      <c r="T7" s="24">
        <v>23.2</v>
      </c>
      <c r="U7" s="24">
        <v>22.2</v>
      </c>
      <c r="V7" s="24">
        <v>20.100000000000001</v>
      </c>
      <c r="W7" s="24">
        <v>19.2</v>
      </c>
      <c r="X7" s="24">
        <v>18.600000000000001</v>
      </c>
      <c r="Y7" s="24">
        <v>19.7</v>
      </c>
      <c r="Z7" s="24">
        <v>22.3</v>
      </c>
      <c r="AA7" s="24">
        <v>21.5</v>
      </c>
      <c r="AB7" s="29">
        <v>19.7</v>
      </c>
      <c r="AC7" s="31">
        <f t="shared" si="22"/>
        <v>45.5</v>
      </c>
      <c r="AD7" s="21">
        <f t="shared" si="0"/>
        <v>48.7</v>
      </c>
      <c r="AE7" s="21">
        <f t="shared" si="1"/>
        <v>58.3</v>
      </c>
      <c r="AF7" s="21">
        <f t="shared" si="2"/>
        <v>66.8</v>
      </c>
      <c r="AG7" s="21">
        <f t="shared" si="3"/>
        <v>74.099999999999994</v>
      </c>
      <c r="AH7" s="21">
        <f t="shared" si="4"/>
        <v>79.45</v>
      </c>
      <c r="AI7" s="21">
        <f t="shared" si="5"/>
        <v>82.399999999999991</v>
      </c>
      <c r="AJ7" s="21">
        <f t="shared" si="6"/>
        <v>81.3</v>
      </c>
      <c r="AK7" s="21">
        <f t="shared" si="7"/>
        <v>76.05</v>
      </c>
      <c r="AL7" s="21">
        <f t="shared" si="8"/>
        <v>67.05</v>
      </c>
      <c r="AM7" s="21">
        <f t="shared" si="9"/>
        <v>58.25</v>
      </c>
      <c r="AN7" s="22">
        <f t="shared" si="10"/>
        <v>49.35</v>
      </c>
      <c r="AO7" s="31">
        <f t="shared" si="23"/>
        <v>25.900000000000002</v>
      </c>
      <c r="AP7" s="21">
        <f t="shared" si="11"/>
        <v>28.700000000000003</v>
      </c>
      <c r="AQ7" s="21">
        <f t="shared" si="12"/>
        <v>36.5</v>
      </c>
      <c r="AR7" s="21">
        <f t="shared" si="13"/>
        <v>43.6</v>
      </c>
      <c r="AS7" s="21">
        <f t="shared" si="14"/>
        <v>51.9</v>
      </c>
      <c r="AT7" s="21">
        <f t="shared" si="15"/>
        <v>59.350000000000009</v>
      </c>
      <c r="AU7" s="21">
        <f t="shared" si="16"/>
        <v>63.199999999999996</v>
      </c>
      <c r="AV7" s="21">
        <f t="shared" si="17"/>
        <v>62.7</v>
      </c>
      <c r="AW7" s="21">
        <f t="shared" si="18"/>
        <v>56.35</v>
      </c>
      <c r="AX7" s="21">
        <f t="shared" si="19"/>
        <v>44.75</v>
      </c>
      <c r="AY7" s="21">
        <f t="shared" si="20"/>
        <v>36.75</v>
      </c>
      <c r="AZ7" s="21">
        <f t="shared" si="21"/>
        <v>29.65</v>
      </c>
      <c r="BF7" s="53"/>
      <c r="BG7" s="53"/>
      <c r="BH7" s="53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3"/>
      <c r="GZ7" s="53"/>
      <c r="HA7" s="53"/>
      <c r="HB7" s="53"/>
    </row>
    <row r="8" spans="2:210" ht="14.1" customHeight="1" x14ac:dyDescent="0.3">
      <c r="B8" s="20" t="s">
        <v>9</v>
      </c>
      <c r="C8" s="10" t="s">
        <v>10</v>
      </c>
      <c r="D8" s="21">
        <v>41</v>
      </c>
      <c r="E8" s="21">
        <v>44.8</v>
      </c>
      <c r="F8" s="21">
        <v>53.5</v>
      </c>
      <c r="G8" s="21">
        <v>61.5</v>
      </c>
      <c r="H8" s="21">
        <v>69.2</v>
      </c>
      <c r="I8" s="21">
        <v>76</v>
      </c>
      <c r="J8" s="21">
        <v>78.8</v>
      </c>
      <c r="K8" s="21">
        <v>78.099999999999994</v>
      </c>
      <c r="L8" s="21">
        <v>72.7</v>
      </c>
      <c r="M8" s="21">
        <v>62.3</v>
      </c>
      <c r="N8" s="21">
        <v>53.1</v>
      </c>
      <c r="O8" s="22">
        <v>44.5</v>
      </c>
      <c r="P8" s="48">
        <v>18.8</v>
      </c>
      <c r="Q8" s="23">
        <v>17.399999999999999</v>
      </c>
      <c r="R8" s="24">
        <v>17.8</v>
      </c>
      <c r="S8" s="24">
        <v>19.5</v>
      </c>
      <c r="T8" s="24">
        <v>20.100000000000001</v>
      </c>
      <c r="U8" s="24">
        <v>18.8</v>
      </c>
      <c r="V8" s="24">
        <v>17.3</v>
      </c>
      <c r="W8" s="24">
        <v>17.100000000000001</v>
      </c>
      <c r="X8" s="24">
        <v>16.399999999999999</v>
      </c>
      <c r="Y8" s="24">
        <v>16.5</v>
      </c>
      <c r="Z8" s="24">
        <v>17.8</v>
      </c>
      <c r="AA8" s="24">
        <v>18.100000000000001</v>
      </c>
      <c r="AB8" s="29">
        <v>17</v>
      </c>
      <c r="AC8" s="31">
        <f t="shared" si="22"/>
        <v>49.7</v>
      </c>
      <c r="AD8" s="21">
        <f t="shared" si="0"/>
        <v>53.699999999999996</v>
      </c>
      <c r="AE8" s="21">
        <f t="shared" si="1"/>
        <v>63.25</v>
      </c>
      <c r="AF8" s="21">
        <f t="shared" si="2"/>
        <v>71.55</v>
      </c>
      <c r="AG8" s="21">
        <f t="shared" si="3"/>
        <v>78.600000000000009</v>
      </c>
      <c r="AH8" s="21">
        <f t="shared" si="4"/>
        <v>84.65</v>
      </c>
      <c r="AI8" s="21">
        <f t="shared" si="5"/>
        <v>87.35</v>
      </c>
      <c r="AJ8" s="21">
        <f t="shared" si="6"/>
        <v>86.3</v>
      </c>
      <c r="AK8" s="21">
        <f t="shared" si="7"/>
        <v>80.95</v>
      </c>
      <c r="AL8" s="21">
        <f t="shared" si="8"/>
        <v>71.2</v>
      </c>
      <c r="AM8" s="21">
        <f t="shared" si="9"/>
        <v>62.150000000000006</v>
      </c>
      <c r="AN8" s="22">
        <f t="shared" si="10"/>
        <v>53</v>
      </c>
      <c r="AO8" s="31">
        <f t="shared" si="23"/>
        <v>32.299999999999997</v>
      </c>
      <c r="AP8" s="21">
        <f t="shared" si="11"/>
        <v>35.9</v>
      </c>
      <c r="AQ8" s="21">
        <f t="shared" si="12"/>
        <v>43.75</v>
      </c>
      <c r="AR8" s="21">
        <f t="shared" si="13"/>
        <v>51.45</v>
      </c>
      <c r="AS8" s="21">
        <f t="shared" si="14"/>
        <v>59.800000000000004</v>
      </c>
      <c r="AT8" s="21">
        <f t="shared" si="15"/>
        <v>67.349999999999994</v>
      </c>
      <c r="AU8" s="21">
        <f t="shared" si="16"/>
        <v>70.25</v>
      </c>
      <c r="AV8" s="21">
        <f t="shared" si="17"/>
        <v>69.899999999999991</v>
      </c>
      <c r="AW8" s="21">
        <f t="shared" si="18"/>
        <v>64.45</v>
      </c>
      <c r="AX8" s="21">
        <f t="shared" si="19"/>
        <v>53.4</v>
      </c>
      <c r="AY8" s="21">
        <f t="shared" si="20"/>
        <v>44.05</v>
      </c>
      <c r="AZ8" s="21">
        <f t="shared" si="21"/>
        <v>36</v>
      </c>
      <c r="BF8" s="53"/>
      <c r="BG8" s="53"/>
      <c r="BH8" s="53"/>
      <c r="BI8" s="211"/>
      <c r="BJ8" s="212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53"/>
      <c r="GZ8" s="53"/>
      <c r="HA8" s="53"/>
      <c r="HB8" s="53"/>
    </row>
    <row r="9" spans="2:210" ht="14.1" customHeight="1" x14ac:dyDescent="0.3">
      <c r="B9" s="20" t="s">
        <v>11</v>
      </c>
      <c r="C9" s="10" t="s">
        <v>12</v>
      </c>
      <c r="D9" s="21">
        <v>43.9</v>
      </c>
      <c r="E9" s="21">
        <v>47.4</v>
      </c>
      <c r="F9" s="21">
        <v>55.5</v>
      </c>
      <c r="G9" s="21">
        <v>62.7</v>
      </c>
      <c r="H9" s="21">
        <v>70.7</v>
      </c>
      <c r="I9" s="21">
        <v>77.5</v>
      </c>
      <c r="J9" s="21">
        <v>80.8</v>
      </c>
      <c r="K9" s="21">
        <v>79.7</v>
      </c>
      <c r="L9" s="21">
        <v>74.5</v>
      </c>
      <c r="M9" s="21">
        <v>63.8</v>
      </c>
      <c r="N9" s="21">
        <v>55</v>
      </c>
      <c r="O9" s="22">
        <v>47.2</v>
      </c>
      <c r="P9" s="48">
        <v>-3.4</v>
      </c>
      <c r="Q9" s="23">
        <v>15.3</v>
      </c>
      <c r="R9" s="24">
        <v>16.2</v>
      </c>
      <c r="S9" s="24">
        <v>15.8</v>
      </c>
      <c r="T9" s="24">
        <v>17.3</v>
      </c>
      <c r="U9" s="24">
        <v>19</v>
      </c>
      <c r="V9" s="24">
        <v>18.7</v>
      </c>
      <c r="W9" s="24">
        <v>18.2</v>
      </c>
      <c r="X9" s="24">
        <v>18.3</v>
      </c>
      <c r="Y9" s="24">
        <v>17.899999999999999</v>
      </c>
      <c r="Z9" s="24">
        <v>16.5</v>
      </c>
      <c r="AA9" s="24">
        <v>13.4</v>
      </c>
      <c r="AB9" s="29">
        <v>13.9</v>
      </c>
      <c r="AC9" s="31">
        <f t="shared" si="22"/>
        <v>51.55</v>
      </c>
      <c r="AD9" s="21">
        <f t="shared" si="0"/>
        <v>55.5</v>
      </c>
      <c r="AE9" s="21">
        <f t="shared" si="1"/>
        <v>63.4</v>
      </c>
      <c r="AF9" s="21">
        <f t="shared" si="2"/>
        <v>71.350000000000009</v>
      </c>
      <c r="AG9" s="21">
        <f t="shared" si="3"/>
        <v>80.2</v>
      </c>
      <c r="AH9" s="21">
        <f t="shared" si="4"/>
        <v>86.85</v>
      </c>
      <c r="AI9" s="21">
        <f t="shared" si="5"/>
        <v>89.899999999999991</v>
      </c>
      <c r="AJ9" s="21">
        <f t="shared" si="6"/>
        <v>88.850000000000009</v>
      </c>
      <c r="AK9" s="21">
        <f t="shared" si="7"/>
        <v>83.45</v>
      </c>
      <c r="AL9" s="21">
        <f t="shared" si="8"/>
        <v>72.05</v>
      </c>
      <c r="AM9" s="21">
        <f t="shared" si="9"/>
        <v>61.7</v>
      </c>
      <c r="AN9" s="22">
        <f t="shared" si="10"/>
        <v>54.150000000000006</v>
      </c>
      <c r="AO9" s="31">
        <f t="shared" si="23"/>
        <v>36.25</v>
      </c>
      <c r="AP9" s="21">
        <f t="shared" si="11"/>
        <v>39.299999999999997</v>
      </c>
      <c r="AQ9" s="21">
        <f t="shared" si="12"/>
        <v>47.6</v>
      </c>
      <c r="AR9" s="21">
        <f t="shared" si="13"/>
        <v>54.050000000000004</v>
      </c>
      <c r="AS9" s="21">
        <f t="shared" si="14"/>
        <v>61.2</v>
      </c>
      <c r="AT9" s="21">
        <f t="shared" si="15"/>
        <v>68.150000000000006</v>
      </c>
      <c r="AU9" s="21">
        <f t="shared" si="16"/>
        <v>71.7</v>
      </c>
      <c r="AV9" s="21">
        <f t="shared" si="17"/>
        <v>70.55</v>
      </c>
      <c r="AW9" s="21">
        <f t="shared" si="18"/>
        <v>65.55</v>
      </c>
      <c r="AX9" s="21">
        <f t="shared" si="19"/>
        <v>55.55</v>
      </c>
      <c r="AY9" s="21">
        <f t="shared" si="20"/>
        <v>48.3</v>
      </c>
      <c r="AZ9" s="21">
        <f t="shared" si="21"/>
        <v>40.25</v>
      </c>
      <c r="BF9" s="53"/>
      <c r="BG9" s="53"/>
      <c r="BH9" s="53"/>
      <c r="BI9" s="211"/>
      <c r="BJ9" s="212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53"/>
      <c r="GZ9" s="53"/>
      <c r="HA9" s="53"/>
      <c r="HB9" s="53"/>
    </row>
    <row r="10" spans="2:210" ht="14.1" customHeight="1" x14ac:dyDescent="0.3">
      <c r="B10" s="20" t="s">
        <v>13</v>
      </c>
      <c r="C10" s="10" t="s">
        <v>14</v>
      </c>
      <c r="D10" s="21">
        <v>48.8</v>
      </c>
      <c r="E10" s="21">
        <v>52.8</v>
      </c>
      <c r="F10" s="21">
        <v>61.5</v>
      </c>
      <c r="G10" s="21">
        <v>69.599999999999994</v>
      </c>
      <c r="H10" s="21">
        <v>75.599999999999994</v>
      </c>
      <c r="I10" s="21">
        <v>81.3</v>
      </c>
      <c r="J10" s="21">
        <v>84.5</v>
      </c>
      <c r="K10" s="21">
        <v>84.8</v>
      </c>
      <c r="L10" s="21">
        <v>80.2</v>
      </c>
      <c r="M10" s="21">
        <v>71.099999999999994</v>
      </c>
      <c r="N10" s="21">
        <v>60.9</v>
      </c>
      <c r="O10" s="22">
        <v>51.6</v>
      </c>
      <c r="P10" s="48">
        <v>25.7</v>
      </c>
      <c r="Q10" s="23">
        <v>21.2</v>
      </c>
      <c r="R10" s="24">
        <v>21.2</v>
      </c>
      <c r="S10" s="24">
        <v>21.6</v>
      </c>
      <c r="T10" s="24">
        <v>21.2</v>
      </c>
      <c r="U10" s="24">
        <v>19.7</v>
      </c>
      <c r="V10" s="24">
        <v>19.899999999999999</v>
      </c>
      <c r="W10" s="24">
        <v>21.1</v>
      </c>
      <c r="X10" s="24">
        <v>22.5</v>
      </c>
      <c r="Y10" s="24">
        <v>21.7</v>
      </c>
      <c r="Z10" s="24">
        <v>21.9</v>
      </c>
      <c r="AA10" s="24">
        <v>21.6</v>
      </c>
      <c r="AB10" s="29">
        <v>21.9</v>
      </c>
      <c r="AC10" s="31">
        <f t="shared" si="22"/>
        <v>59.4</v>
      </c>
      <c r="AD10" s="21">
        <f t="shared" si="0"/>
        <v>63.4</v>
      </c>
      <c r="AE10" s="21">
        <f t="shared" si="1"/>
        <v>72.3</v>
      </c>
      <c r="AF10" s="21">
        <f t="shared" si="2"/>
        <v>80.199999999999989</v>
      </c>
      <c r="AG10" s="21">
        <f t="shared" si="3"/>
        <v>85.449999999999989</v>
      </c>
      <c r="AH10" s="21">
        <f t="shared" si="4"/>
        <v>91.25</v>
      </c>
      <c r="AI10" s="21">
        <f t="shared" si="5"/>
        <v>95.05</v>
      </c>
      <c r="AJ10" s="21">
        <f t="shared" si="6"/>
        <v>96.05</v>
      </c>
      <c r="AK10" s="21">
        <f t="shared" si="7"/>
        <v>91.05</v>
      </c>
      <c r="AL10" s="21">
        <f t="shared" si="8"/>
        <v>82.05</v>
      </c>
      <c r="AM10" s="21">
        <f t="shared" si="9"/>
        <v>71.7</v>
      </c>
      <c r="AN10" s="22">
        <f t="shared" si="10"/>
        <v>62.55</v>
      </c>
      <c r="AO10" s="31">
        <f t="shared" si="23"/>
        <v>38.199999999999996</v>
      </c>
      <c r="AP10" s="21">
        <f t="shared" si="11"/>
        <v>42.199999999999996</v>
      </c>
      <c r="AQ10" s="21">
        <f t="shared" si="12"/>
        <v>50.7</v>
      </c>
      <c r="AR10" s="21">
        <f t="shared" si="13"/>
        <v>58.999999999999993</v>
      </c>
      <c r="AS10" s="21">
        <f t="shared" si="14"/>
        <v>65.75</v>
      </c>
      <c r="AT10" s="21">
        <f t="shared" si="15"/>
        <v>71.349999999999994</v>
      </c>
      <c r="AU10" s="21">
        <f t="shared" si="16"/>
        <v>73.95</v>
      </c>
      <c r="AV10" s="21">
        <f t="shared" si="17"/>
        <v>73.55</v>
      </c>
      <c r="AW10" s="21">
        <f t="shared" si="18"/>
        <v>69.350000000000009</v>
      </c>
      <c r="AX10" s="21">
        <f t="shared" si="19"/>
        <v>60.149999999999991</v>
      </c>
      <c r="AY10" s="21">
        <f t="shared" si="20"/>
        <v>50.099999999999994</v>
      </c>
      <c r="AZ10" s="21">
        <f t="shared" si="21"/>
        <v>40.650000000000006</v>
      </c>
      <c r="BF10" s="53"/>
      <c r="BG10" s="53"/>
      <c r="BH10" s="53"/>
      <c r="BI10" s="212"/>
      <c r="BJ10" s="212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/>
      <c r="GV10" s="214"/>
      <c r="GW10" s="214"/>
      <c r="GX10" s="214"/>
      <c r="GY10" s="53"/>
      <c r="GZ10" s="53"/>
      <c r="HA10" s="53"/>
      <c r="HB10" s="53"/>
    </row>
    <row r="11" spans="2:210" ht="14.1" customHeight="1" x14ac:dyDescent="0.3">
      <c r="B11" s="20" t="s">
        <v>15</v>
      </c>
      <c r="C11" s="10" t="s">
        <v>16</v>
      </c>
      <c r="D11" s="21">
        <v>31.8</v>
      </c>
      <c r="E11" s="21">
        <v>34.799999999999997</v>
      </c>
      <c r="F11" s="21">
        <v>44.1</v>
      </c>
      <c r="G11" s="21">
        <v>53.4</v>
      </c>
      <c r="H11" s="21">
        <v>63.4</v>
      </c>
      <c r="I11" s="21">
        <v>72.5</v>
      </c>
      <c r="J11" s="21">
        <v>77</v>
      </c>
      <c r="K11" s="21">
        <v>75.599999999999994</v>
      </c>
      <c r="L11" s="21">
        <v>68.5</v>
      </c>
      <c r="M11" s="21">
        <v>56.6</v>
      </c>
      <c r="N11" s="21">
        <v>46.8</v>
      </c>
      <c r="O11" s="22">
        <v>36.700000000000003</v>
      </c>
      <c r="P11" s="48">
        <v>12.3</v>
      </c>
      <c r="Q11" s="23">
        <v>15.5</v>
      </c>
      <c r="R11" s="24">
        <v>16.7</v>
      </c>
      <c r="S11" s="24">
        <v>18.399999999999999</v>
      </c>
      <c r="T11" s="24">
        <v>20.3</v>
      </c>
      <c r="U11" s="24">
        <v>20.2</v>
      </c>
      <c r="V11" s="24">
        <v>19.600000000000001</v>
      </c>
      <c r="W11" s="24">
        <v>18.7</v>
      </c>
      <c r="X11" s="24">
        <v>18.3</v>
      </c>
      <c r="Y11" s="24">
        <v>18.600000000000001</v>
      </c>
      <c r="Z11" s="24">
        <v>19.8</v>
      </c>
      <c r="AA11" s="24">
        <v>18.600000000000001</v>
      </c>
      <c r="AB11" s="29">
        <v>16</v>
      </c>
      <c r="AC11" s="31">
        <f t="shared" si="22"/>
        <v>39.549999999999997</v>
      </c>
      <c r="AD11" s="21">
        <f t="shared" si="0"/>
        <v>43.15</v>
      </c>
      <c r="AE11" s="21">
        <f t="shared" si="1"/>
        <v>53.3</v>
      </c>
      <c r="AF11" s="21">
        <f t="shared" si="2"/>
        <v>63.55</v>
      </c>
      <c r="AG11" s="21">
        <f t="shared" si="3"/>
        <v>73.5</v>
      </c>
      <c r="AH11" s="21">
        <f t="shared" si="4"/>
        <v>82.3</v>
      </c>
      <c r="AI11" s="21">
        <f t="shared" si="5"/>
        <v>86.35</v>
      </c>
      <c r="AJ11" s="21">
        <f t="shared" si="6"/>
        <v>84.75</v>
      </c>
      <c r="AK11" s="21">
        <f t="shared" si="7"/>
        <v>77.8</v>
      </c>
      <c r="AL11" s="21">
        <f t="shared" si="8"/>
        <v>66.5</v>
      </c>
      <c r="AM11" s="21">
        <f t="shared" si="9"/>
        <v>56.099999999999994</v>
      </c>
      <c r="AN11" s="22">
        <f t="shared" si="10"/>
        <v>44.7</v>
      </c>
      <c r="AO11" s="31">
        <f t="shared" si="23"/>
        <v>24.05</v>
      </c>
      <c r="AP11" s="21">
        <f t="shared" si="11"/>
        <v>26.449999999999996</v>
      </c>
      <c r="AQ11" s="21">
        <f t="shared" si="12"/>
        <v>34.900000000000006</v>
      </c>
      <c r="AR11" s="21">
        <f t="shared" si="13"/>
        <v>43.25</v>
      </c>
      <c r="AS11" s="21">
        <f t="shared" si="14"/>
        <v>53.3</v>
      </c>
      <c r="AT11" s="21">
        <f t="shared" si="15"/>
        <v>62.7</v>
      </c>
      <c r="AU11" s="21">
        <f t="shared" si="16"/>
        <v>67.650000000000006</v>
      </c>
      <c r="AV11" s="21">
        <f t="shared" si="17"/>
        <v>66.449999999999989</v>
      </c>
      <c r="AW11" s="21">
        <f t="shared" si="18"/>
        <v>59.2</v>
      </c>
      <c r="AX11" s="21">
        <f t="shared" si="19"/>
        <v>46.7</v>
      </c>
      <c r="AY11" s="21">
        <f t="shared" si="20"/>
        <v>37.5</v>
      </c>
      <c r="AZ11" s="21">
        <f t="shared" si="21"/>
        <v>28.700000000000003</v>
      </c>
      <c r="BF11" s="53"/>
      <c r="BG11" s="53"/>
      <c r="BH11" s="53"/>
      <c r="BI11" s="211"/>
      <c r="BJ11" s="212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53"/>
      <c r="GZ11" s="53"/>
      <c r="HA11" s="53"/>
      <c r="HB11" s="53"/>
    </row>
    <row r="12" spans="2:210" ht="14.1" customHeight="1" x14ac:dyDescent="0.3">
      <c r="B12" s="20" t="s">
        <v>17</v>
      </c>
      <c r="C12" s="10" t="s">
        <v>18</v>
      </c>
      <c r="D12" s="21">
        <v>22.8</v>
      </c>
      <c r="E12" s="21">
        <v>29</v>
      </c>
      <c r="F12" s="21">
        <v>35.5</v>
      </c>
      <c r="G12" s="21">
        <v>45.6</v>
      </c>
      <c r="H12" s="21">
        <v>55</v>
      </c>
      <c r="I12" s="21">
        <v>64.8</v>
      </c>
      <c r="J12" s="21">
        <v>72.5</v>
      </c>
      <c r="K12" s="21">
        <v>70.7</v>
      </c>
      <c r="L12" s="21">
        <v>59.1</v>
      </c>
      <c r="M12" s="21">
        <v>49.1</v>
      </c>
      <c r="N12" s="21">
        <v>35.1</v>
      </c>
      <c r="O12" s="22">
        <v>25.5</v>
      </c>
      <c r="P12" s="48">
        <v>-12.7</v>
      </c>
      <c r="Q12" s="23">
        <v>16.899999999999999</v>
      </c>
      <c r="R12" s="24">
        <v>18.3</v>
      </c>
      <c r="S12" s="24">
        <v>19.899999999999999</v>
      </c>
      <c r="T12" s="24">
        <v>21.4</v>
      </c>
      <c r="U12" s="24">
        <v>22.4</v>
      </c>
      <c r="V12" s="24">
        <v>23.4</v>
      </c>
      <c r="W12" s="24">
        <v>26.1</v>
      </c>
      <c r="X12" s="24">
        <v>26.6</v>
      </c>
      <c r="Y12" s="24">
        <v>23.6</v>
      </c>
      <c r="Z12" s="24">
        <v>21.1</v>
      </c>
      <c r="AA12" s="24">
        <v>17.2</v>
      </c>
      <c r="AB12" s="29">
        <v>16.100000000000001</v>
      </c>
      <c r="AC12" s="31">
        <f t="shared" si="22"/>
        <v>31.25</v>
      </c>
      <c r="AD12" s="21">
        <f t="shared" si="0"/>
        <v>38.15</v>
      </c>
      <c r="AE12" s="21">
        <f t="shared" si="1"/>
        <v>45.45</v>
      </c>
      <c r="AF12" s="21">
        <f t="shared" si="2"/>
        <v>56.3</v>
      </c>
      <c r="AG12" s="21">
        <f t="shared" si="3"/>
        <v>66.2</v>
      </c>
      <c r="AH12" s="21">
        <f t="shared" si="4"/>
        <v>76.5</v>
      </c>
      <c r="AI12" s="21">
        <f t="shared" si="5"/>
        <v>85.55</v>
      </c>
      <c r="AJ12" s="21">
        <f t="shared" si="6"/>
        <v>84</v>
      </c>
      <c r="AK12" s="21">
        <f t="shared" si="7"/>
        <v>70.900000000000006</v>
      </c>
      <c r="AL12" s="21">
        <f t="shared" si="8"/>
        <v>59.650000000000006</v>
      </c>
      <c r="AM12" s="21">
        <f t="shared" si="9"/>
        <v>43.7</v>
      </c>
      <c r="AN12" s="22">
        <f t="shared" si="10"/>
        <v>33.549999999999997</v>
      </c>
      <c r="AO12" s="31">
        <f t="shared" si="23"/>
        <v>14.350000000000001</v>
      </c>
      <c r="AP12" s="21">
        <f t="shared" si="11"/>
        <v>19.850000000000001</v>
      </c>
      <c r="AQ12" s="21">
        <f t="shared" si="12"/>
        <v>25.55</v>
      </c>
      <c r="AR12" s="21">
        <f t="shared" si="13"/>
        <v>34.900000000000006</v>
      </c>
      <c r="AS12" s="21">
        <f t="shared" si="14"/>
        <v>43.8</v>
      </c>
      <c r="AT12" s="21">
        <f t="shared" si="15"/>
        <v>53.099999999999994</v>
      </c>
      <c r="AU12" s="21">
        <f t="shared" si="16"/>
        <v>59.45</v>
      </c>
      <c r="AV12" s="21">
        <f t="shared" si="17"/>
        <v>57.400000000000006</v>
      </c>
      <c r="AW12" s="21">
        <f t="shared" si="18"/>
        <v>47.3</v>
      </c>
      <c r="AX12" s="21">
        <f t="shared" si="19"/>
        <v>38.549999999999997</v>
      </c>
      <c r="AY12" s="21">
        <f t="shared" si="20"/>
        <v>26.5</v>
      </c>
      <c r="AZ12" s="21">
        <f t="shared" si="21"/>
        <v>17.45</v>
      </c>
      <c r="BF12" s="53"/>
      <c r="BG12" s="53"/>
      <c r="BH12" s="53"/>
      <c r="BI12" s="211"/>
      <c r="BJ12" s="212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53"/>
      <c r="GZ12" s="53"/>
      <c r="HA12" s="53"/>
      <c r="HB12" s="53"/>
    </row>
    <row r="13" spans="2:210" ht="14.1" customHeight="1" x14ac:dyDescent="0.3">
      <c r="B13" s="10" t="s">
        <v>19</v>
      </c>
      <c r="C13" s="10" t="s">
        <v>20</v>
      </c>
      <c r="D13" s="21">
        <v>41.5</v>
      </c>
      <c r="E13" s="21">
        <v>45.7</v>
      </c>
      <c r="F13" s="21">
        <v>54.2</v>
      </c>
      <c r="G13" s="21">
        <v>62</v>
      </c>
      <c r="H13" s="21">
        <v>69.400000000000006</v>
      </c>
      <c r="I13" s="21">
        <v>76.3</v>
      </c>
      <c r="J13" s="21">
        <v>79.8</v>
      </c>
      <c r="K13" s="21">
        <v>79</v>
      </c>
      <c r="L13" s="21">
        <v>73.400000000000006</v>
      </c>
      <c r="M13" s="21">
        <v>62.5</v>
      </c>
      <c r="N13" s="21">
        <v>53.1</v>
      </c>
      <c r="O13" s="22">
        <v>45.2</v>
      </c>
      <c r="P13" s="48">
        <v>18.600000000000001</v>
      </c>
      <c r="Q13" s="23">
        <v>19.3</v>
      </c>
      <c r="R13" s="24">
        <v>20.2</v>
      </c>
      <c r="S13" s="24">
        <v>22.1</v>
      </c>
      <c r="T13" s="24">
        <v>23</v>
      </c>
      <c r="U13" s="24">
        <v>21.1</v>
      </c>
      <c r="V13" s="24">
        <v>19.3</v>
      </c>
      <c r="W13" s="24">
        <v>18.600000000000001</v>
      </c>
      <c r="X13" s="24">
        <v>19.2</v>
      </c>
      <c r="Y13" s="24">
        <v>20.2</v>
      </c>
      <c r="Z13" s="24">
        <v>21.7</v>
      </c>
      <c r="AA13" s="24">
        <v>20.7</v>
      </c>
      <c r="AB13" s="29">
        <v>19.100000000000001</v>
      </c>
      <c r="AC13" s="31">
        <f t="shared" si="22"/>
        <v>51.15</v>
      </c>
      <c r="AD13" s="21">
        <f t="shared" si="0"/>
        <v>55.800000000000004</v>
      </c>
      <c r="AE13" s="21">
        <f t="shared" si="1"/>
        <v>65.25</v>
      </c>
      <c r="AF13" s="21">
        <f t="shared" si="2"/>
        <v>73.5</v>
      </c>
      <c r="AG13" s="21">
        <f t="shared" si="3"/>
        <v>79.95</v>
      </c>
      <c r="AH13" s="21">
        <f t="shared" si="4"/>
        <v>85.95</v>
      </c>
      <c r="AI13" s="21">
        <f t="shared" si="5"/>
        <v>89.1</v>
      </c>
      <c r="AJ13" s="21">
        <f t="shared" si="6"/>
        <v>88.6</v>
      </c>
      <c r="AK13" s="21">
        <f t="shared" si="7"/>
        <v>83.5</v>
      </c>
      <c r="AL13" s="21">
        <f t="shared" si="8"/>
        <v>73.349999999999994</v>
      </c>
      <c r="AM13" s="21">
        <f t="shared" si="9"/>
        <v>63.45</v>
      </c>
      <c r="AN13" s="22">
        <f t="shared" si="10"/>
        <v>54.75</v>
      </c>
      <c r="AO13" s="31">
        <f t="shared" si="23"/>
        <v>31.85</v>
      </c>
      <c r="AP13" s="21">
        <f t="shared" si="11"/>
        <v>35.6</v>
      </c>
      <c r="AQ13" s="21">
        <f t="shared" si="12"/>
        <v>43.150000000000006</v>
      </c>
      <c r="AR13" s="21">
        <f t="shared" si="13"/>
        <v>50.5</v>
      </c>
      <c r="AS13" s="21">
        <f t="shared" si="14"/>
        <v>58.850000000000009</v>
      </c>
      <c r="AT13" s="21">
        <f t="shared" si="15"/>
        <v>66.649999999999991</v>
      </c>
      <c r="AU13" s="21">
        <f t="shared" si="16"/>
        <v>70.5</v>
      </c>
      <c r="AV13" s="21">
        <f t="shared" si="17"/>
        <v>69.400000000000006</v>
      </c>
      <c r="AW13" s="21">
        <f t="shared" si="18"/>
        <v>63.300000000000004</v>
      </c>
      <c r="AX13" s="21">
        <f t="shared" si="19"/>
        <v>51.65</v>
      </c>
      <c r="AY13" s="21">
        <f t="shared" si="20"/>
        <v>42.75</v>
      </c>
      <c r="AZ13" s="21">
        <f t="shared" si="21"/>
        <v>35.650000000000006</v>
      </c>
      <c r="BF13" s="53"/>
      <c r="BG13" s="53"/>
      <c r="BH13" s="53"/>
      <c r="BI13" s="211"/>
      <c r="BJ13" s="212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53"/>
      <c r="GZ13" s="53"/>
      <c r="HA13" s="53"/>
      <c r="HB13" s="53"/>
    </row>
    <row r="14" spans="2:210" ht="14.1" customHeight="1" x14ac:dyDescent="0.3">
      <c r="B14" s="20" t="s">
        <v>21</v>
      </c>
      <c r="C14" s="10" t="s">
        <v>22</v>
      </c>
      <c r="D14" s="21">
        <v>9.1999999999999993</v>
      </c>
      <c r="E14" s="21">
        <v>15.7</v>
      </c>
      <c r="F14" s="21">
        <v>28.2</v>
      </c>
      <c r="G14" s="21">
        <v>43</v>
      </c>
      <c r="H14" s="21">
        <v>55</v>
      </c>
      <c r="I14" s="21">
        <v>64.400000000000006</v>
      </c>
      <c r="J14" s="21">
        <v>70.400000000000006</v>
      </c>
      <c r="K14" s="21">
        <v>68.3</v>
      </c>
      <c r="L14" s="21">
        <v>57</v>
      </c>
      <c r="M14" s="21">
        <v>45.7</v>
      </c>
      <c r="N14" s="21">
        <v>28.6</v>
      </c>
      <c r="O14" s="22">
        <v>14</v>
      </c>
      <c r="P14" s="48">
        <v>-20.8</v>
      </c>
      <c r="Q14" s="23">
        <v>19.2</v>
      </c>
      <c r="R14" s="24">
        <v>19.100000000000001</v>
      </c>
      <c r="S14" s="24">
        <v>19.399999999999999</v>
      </c>
      <c r="T14" s="24">
        <v>24.4</v>
      </c>
      <c r="U14" s="24">
        <v>24.1</v>
      </c>
      <c r="V14" s="24">
        <v>23.5</v>
      </c>
      <c r="W14" s="24">
        <v>25.6</v>
      </c>
      <c r="X14" s="24">
        <v>26.5</v>
      </c>
      <c r="Y14" s="24">
        <v>25.4</v>
      </c>
      <c r="Z14" s="24">
        <v>24.2</v>
      </c>
      <c r="AA14" s="24">
        <v>19</v>
      </c>
      <c r="AB14" s="29">
        <v>18.8</v>
      </c>
      <c r="AC14" s="31">
        <f t="shared" si="22"/>
        <v>18.799999999999997</v>
      </c>
      <c r="AD14" s="21">
        <f t="shared" si="0"/>
        <v>25.25</v>
      </c>
      <c r="AE14" s="21">
        <f t="shared" si="1"/>
        <v>37.9</v>
      </c>
      <c r="AF14" s="21">
        <f t="shared" si="2"/>
        <v>55.2</v>
      </c>
      <c r="AG14" s="21">
        <f t="shared" si="3"/>
        <v>67.05</v>
      </c>
      <c r="AH14" s="21">
        <f t="shared" si="4"/>
        <v>76.150000000000006</v>
      </c>
      <c r="AI14" s="21">
        <f t="shared" si="5"/>
        <v>83.2</v>
      </c>
      <c r="AJ14" s="21">
        <f t="shared" si="6"/>
        <v>81.55</v>
      </c>
      <c r="AK14" s="21">
        <f t="shared" si="7"/>
        <v>69.7</v>
      </c>
      <c r="AL14" s="21">
        <f t="shared" si="8"/>
        <v>57.800000000000004</v>
      </c>
      <c r="AM14" s="21">
        <f t="shared" si="9"/>
        <v>38.1</v>
      </c>
      <c r="AN14" s="22">
        <f t="shared" si="10"/>
        <v>23.4</v>
      </c>
      <c r="AO14" s="31">
        <f t="shared" si="23"/>
        <v>-0.40000000000000036</v>
      </c>
      <c r="AP14" s="21">
        <f t="shared" si="11"/>
        <v>6.1499999999999986</v>
      </c>
      <c r="AQ14" s="21">
        <f t="shared" si="12"/>
        <v>18.5</v>
      </c>
      <c r="AR14" s="21">
        <f t="shared" si="13"/>
        <v>30.8</v>
      </c>
      <c r="AS14" s="21">
        <f t="shared" si="14"/>
        <v>42.95</v>
      </c>
      <c r="AT14" s="21">
        <f t="shared" si="15"/>
        <v>52.650000000000006</v>
      </c>
      <c r="AU14" s="21">
        <f t="shared" si="16"/>
        <v>57.600000000000009</v>
      </c>
      <c r="AV14" s="21">
        <f t="shared" si="17"/>
        <v>55.05</v>
      </c>
      <c r="AW14" s="21">
        <f t="shared" si="18"/>
        <v>44.3</v>
      </c>
      <c r="AX14" s="21">
        <f t="shared" si="19"/>
        <v>33.6</v>
      </c>
      <c r="AY14" s="21">
        <f t="shared" si="20"/>
        <v>19.100000000000001</v>
      </c>
      <c r="AZ14" s="21">
        <f t="shared" si="21"/>
        <v>4.5999999999999996</v>
      </c>
      <c r="BF14" s="53"/>
      <c r="BG14" s="53"/>
      <c r="BH14" s="53"/>
      <c r="BI14" s="211"/>
      <c r="BJ14" s="212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  <c r="GT14" s="214"/>
      <c r="GU14" s="214"/>
      <c r="GV14" s="214"/>
      <c r="GW14" s="214"/>
      <c r="GX14" s="214"/>
      <c r="GY14" s="53"/>
      <c r="GZ14" s="53"/>
      <c r="HA14" s="53"/>
      <c r="HB14" s="53"/>
    </row>
    <row r="15" spans="2:210" ht="14.1" customHeight="1" x14ac:dyDescent="0.3">
      <c r="B15" s="20" t="s">
        <v>23</v>
      </c>
      <c r="C15" s="10" t="s">
        <v>24</v>
      </c>
      <c r="D15" s="21">
        <v>29</v>
      </c>
      <c r="E15" s="21">
        <v>35.9</v>
      </c>
      <c r="F15" s="21">
        <v>42.4</v>
      </c>
      <c r="G15" s="21">
        <v>49.1</v>
      </c>
      <c r="H15" s="21">
        <v>57.5</v>
      </c>
      <c r="I15" s="21">
        <v>66.5</v>
      </c>
      <c r="J15" s="21">
        <v>74</v>
      </c>
      <c r="K15" s="21">
        <v>72.5</v>
      </c>
      <c r="L15" s="21">
        <v>62.6</v>
      </c>
      <c r="M15" s="21">
        <v>51.8</v>
      </c>
      <c r="N15" s="21">
        <v>39.9</v>
      </c>
      <c r="O15" s="22">
        <v>30.1</v>
      </c>
      <c r="P15" s="48">
        <v>1.6</v>
      </c>
      <c r="Q15" s="23">
        <v>13</v>
      </c>
      <c r="R15" s="24">
        <v>16.2</v>
      </c>
      <c r="S15" s="24">
        <v>19.8</v>
      </c>
      <c r="T15" s="24">
        <v>22.4</v>
      </c>
      <c r="U15" s="24">
        <v>24.5</v>
      </c>
      <c r="V15" s="24">
        <v>27</v>
      </c>
      <c r="W15" s="24">
        <v>30</v>
      </c>
      <c r="X15" s="24">
        <v>29.5</v>
      </c>
      <c r="Y15" s="24">
        <v>27</v>
      </c>
      <c r="Z15" s="24">
        <v>23.8</v>
      </c>
      <c r="AA15" s="24">
        <v>15.8</v>
      </c>
      <c r="AB15" s="29">
        <v>13.2</v>
      </c>
      <c r="AC15" s="31">
        <f t="shared" si="22"/>
        <v>35.5</v>
      </c>
      <c r="AD15" s="21">
        <f t="shared" si="0"/>
        <v>44</v>
      </c>
      <c r="AE15" s="21">
        <f t="shared" si="1"/>
        <v>52.3</v>
      </c>
      <c r="AF15" s="21">
        <f t="shared" si="2"/>
        <v>60.3</v>
      </c>
      <c r="AG15" s="21">
        <f t="shared" si="3"/>
        <v>69.75</v>
      </c>
      <c r="AH15" s="21">
        <f t="shared" si="4"/>
        <v>80</v>
      </c>
      <c r="AI15" s="21">
        <f t="shared" si="5"/>
        <v>89</v>
      </c>
      <c r="AJ15" s="21">
        <f t="shared" si="6"/>
        <v>87.25</v>
      </c>
      <c r="AK15" s="21">
        <f t="shared" si="7"/>
        <v>76.099999999999994</v>
      </c>
      <c r="AL15" s="21">
        <f t="shared" si="8"/>
        <v>63.699999999999996</v>
      </c>
      <c r="AM15" s="21">
        <f t="shared" si="9"/>
        <v>47.8</v>
      </c>
      <c r="AN15" s="22">
        <f t="shared" si="10"/>
        <v>36.700000000000003</v>
      </c>
      <c r="AO15" s="31">
        <f t="shared" si="23"/>
        <v>22.5</v>
      </c>
      <c r="AP15" s="21">
        <f t="shared" si="11"/>
        <v>27.799999999999997</v>
      </c>
      <c r="AQ15" s="21">
        <f t="shared" si="12"/>
        <v>32.5</v>
      </c>
      <c r="AR15" s="21">
        <f t="shared" si="13"/>
        <v>37.900000000000006</v>
      </c>
      <c r="AS15" s="21">
        <f t="shared" si="14"/>
        <v>45.25</v>
      </c>
      <c r="AT15" s="21">
        <f t="shared" si="15"/>
        <v>53</v>
      </c>
      <c r="AU15" s="21">
        <f t="shared" si="16"/>
        <v>59</v>
      </c>
      <c r="AV15" s="21">
        <f t="shared" si="17"/>
        <v>57.75</v>
      </c>
      <c r="AW15" s="21">
        <f t="shared" si="18"/>
        <v>49.1</v>
      </c>
      <c r="AX15" s="21">
        <f t="shared" si="19"/>
        <v>39.9</v>
      </c>
      <c r="AY15" s="21">
        <f t="shared" si="20"/>
        <v>32</v>
      </c>
      <c r="AZ15" s="21">
        <f t="shared" si="21"/>
        <v>23.5</v>
      </c>
      <c r="BF15" s="53"/>
      <c r="BG15" s="53"/>
      <c r="BH15" s="53"/>
      <c r="BI15" s="211"/>
      <c r="BJ15" s="212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  <c r="GT15" s="214"/>
      <c r="GU15" s="214"/>
      <c r="GV15" s="214"/>
      <c r="GW15" s="214"/>
      <c r="GX15" s="214"/>
      <c r="GY15" s="53"/>
      <c r="GZ15" s="53"/>
      <c r="HA15" s="53"/>
      <c r="HB15" s="53"/>
    </row>
    <row r="16" spans="2:210" ht="14.1" customHeight="1" x14ac:dyDescent="0.3">
      <c r="B16" s="20" t="s">
        <v>25</v>
      </c>
      <c r="C16" s="10" t="s">
        <v>26</v>
      </c>
      <c r="D16" s="21">
        <v>28.6</v>
      </c>
      <c r="E16" s="21">
        <v>30.3</v>
      </c>
      <c r="F16" s="21">
        <v>38.6</v>
      </c>
      <c r="G16" s="21">
        <v>48.1</v>
      </c>
      <c r="H16" s="21">
        <v>58.2</v>
      </c>
      <c r="I16" s="21">
        <v>67.7</v>
      </c>
      <c r="J16" s="21">
        <v>73.5</v>
      </c>
      <c r="K16" s="21">
        <v>71.900000000000006</v>
      </c>
      <c r="L16" s="21">
        <v>64.8</v>
      </c>
      <c r="M16" s="21">
        <v>54.8</v>
      </c>
      <c r="N16" s="21">
        <v>45.3</v>
      </c>
      <c r="O16" s="22">
        <v>33.6</v>
      </c>
      <c r="P16" s="48">
        <v>7.7</v>
      </c>
      <c r="Q16" s="23">
        <v>13.1</v>
      </c>
      <c r="R16" s="24">
        <v>13.4</v>
      </c>
      <c r="S16" s="24">
        <v>13.7</v>
      </c>
      <c r="T16" s="24">
        <v>14.2</v>
      </c>
      <c r="U16" s="24">
        <v>15</v>
      </c>
      <c r="V16" s="24">
        <v>15.7</v>
      </c>
      <c r="W16" s="24">
        <v>15.2</v>
      </c>
      <c r="X16" s="24">
        <v>14.2</v>
      </c>
      <c r="Y16" s="24">
        <v>14.3</v>
      </c>
      <c r="Z16" s="24">
        <v>14.3</v>
      </c>
      <c r="AA16" s="24">
        <v>13.2</v>
      </c>
      <c r="AB16" s="29">
        <v>12.6</v>
      </c>
      <c r="AC16" s="31">
        <f t="shared" si="22"/>
        <v>35.15</v>
      </c>
      <c r="AD16" s="21">
        <f t="shared" si="0"/>
        <v>37</v>
      </c>
      <c r="AE16" s="21">
        <f t="shared" si="1"/>
        <v>45.45</v>
      </c>
      <c r="AF16" s="21">
        <f t="shared" si="2"/>
        <v>55.2</v>
      </c>
      <c r="AG16" s="21">
        <f t="shared" si="3"/>
        <v>65.7</v>
      </c>
      <c r="AH16" s="21">
        <f t="shared" si="4"/>
        <v>75.55</v>
      </c>
      <c r="AI16" s="21">
        <f t="shared" si="5"/>
        <v>81.099999999999994</v>
      </c>
      <c r="AJ16" s="21">
        <f t="shared" si="6"/>
        <v>79</v>
      </c>
      <c r="AK16" s="21">
        <f t="shared" si="7"/>
        <v>71.95</v>
      </c>
      <c r="AL16" s="21">
        <f t="shared" si="8"/>
        <v>61.949999999999996</v>
      </c>
      <c r="AM16" s="21">
        <f t="shared" si="9"/>
        <v>51.9</v>
      </c>
      <c r="AN16" s="22">
        <f t="shared" si="10"/>
        <v>39.9</v>
      </c>
      <c r="AO16" s="31">
        <f t="shared" si="23"/>
        <v>22.05</v>
      </c>
      <c r="AP16" s="21">
        <f t="shared" si="11"/>
        <v>23.6</v>
      </c>
      <c r="AQ16" s="21">
        <f t="shared" si="12"/>
        <v>31.75</v>
      </c>
      <c r="AR16" s="21">
        <f t="shared" si="13"/>
        <v>41</v>
      </c>
      <c r="AS16" s="21">
        <f t="shared" si="14"/>
        <v>50.7</v>
      </c>
      <c r="AT16" s="21">
        <f t="shared" si="15"/>
        <v>59.85</v>
      </c>
      <c r="AU16" s="21">
        <f t="shared" si="16"/>
        <v>65.900000000000006</v>
      </c>
      <c r="AV16" s="21">
        <f t="shared" si="17"/>
        <v>64.800000000000011</v>
      </c>
      <c r="AW16" s="21">
        <f t="shared" si="18"/>
        <v>57.65</v>
      </c>
      <c r="AX16" s="21">
        <f t="shared" si="19"/>
        <v>47.65</v>
      </c>
      <c r="AY16" s="21">
        <f t="shared" si="20"/>
        <v>38.699999999999996</v>
      </c>
      <c r="AZ16" s="21">
        <f t="shared" si="21"/>
        <v>27.3</v>
      </c>
      <c r="BF16" s="53"/>
      <c r="BG16" s="53"/>
      <c r="BH16" s="53"/>
      <c r="BI16" s="211"/>
      <c r="BJ16" s="212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53"/>
      <c r="GZ16" s="53"/>
      <c r="HA16" s="53"/>
      <c r="HB16" s="53"/>
    </row>
    <row r="17" spans="2:210" ht="14.1" customHeight="1" x14ac:dyDescent="0.3">
      <c r="B17" s="20" t="s">
        <v>27</v>
      </c>
      <c r="C17" s="10" t="s">
        <v>2</v>
      </c>
      <c r="D17" s="21">
        <v>23.6</v>
      </c>
      <c r="E17" s="21">
        <v>24.5</v>
      </c>
      <c r="F17" s="21">
        <v>33.799999999999997</v>
      </c>
      <c r="G17" s="21">
        <v>45.2</v>
      </c>
      <c r="H17" s="21">
        <v>56.6</v>
      </c>
      <c r="I17" s="21">
        <v>65.900000000000006</v>
      </c>
      <c r="J17" s="21">
        <v>71.099999999999994</v>
      </c>
      <c r="K17" s="21">
        <v>69</v>
      </c>
      <c r="L17" s="21">
        <v>61.9</v>
      </c>
      <c r="M17" s="21">
        <v>51.1</v>
      </c>
      <c r="N17" s="21">
        <v>40.5</v>
      </c>
      <c r="O17" s="22">
        <v>29.1</v>
      </c>
      <c r="P17" s="48">
        <v>2.2000000000000002</v>
      </c>
      <c r="Q17" s="23">
        <v>12.4</v>
      </c>
      <c r="R17" s="24">
        <v>13.6</v>
      </c>
      <c r="S17" s="24">
        <v>15.3</v>
      </c>
      <c r="T17" s="24">
        <v>17.2</v>
      </c>
      <c r="U17" s="24">
        <v>18</v>
      </c>
      <c r="V17" s="24">
        <v>17.3</v>
      </c>
      <c r="W17" s="24">
        <v>16.8</v>
      </c>
      <c r="X17" s="24">
        <v>16.8</v>
      </c>
      <c r="Y17" s="24">
        <v>16.899999999999999</v>
      </c>
      <c r="Z17" s="24">
        <v>15.5</v>
      </c>
      <c r="AA17" s="24">
        <v>12.8</v>
      </c>
      <c r="AB17" s="29">
        <v>11.6</v>
      </c>
      <c r="AC17" s="31">
        <f t="shared" si="22"/>
        <v>29.8</v>
      </c>
      <c r="AD17" s="21">
        <f t="shared" si="0"/>
        <v>31.3</v>
      </c>
      <c r="AE17" s="21">
        <f t="shared" si="1"/>
        <v>41.449999999999996</v>
      </c>
      <c r="AF17" s="21">
        <f t="shared" si="2"/>
        <v>53.800000000000004</v>
      </c>
      <c r="AG17" s="21">
        <f t="shared" si="3"/>
        <v>65.599999999999994</v>
      </c>
      <c r="AH17" s="21">
        <f t="shared" si="4"/>
        <v>74.550000000000011</v>
      </c>
      <c r="AI17" s="21">
        <f t="shared" si="5"/>
        <v>79.5</v>
      </c>
      <c r="AJ17" s="21">
        <f t="shared" si="6"/>
        <v>77.400000000000006</v>
      </c>
      <c r="AK17" s="21">
        <f t="shared" si="7"/>
        <v>70.349999999999994</v>
      </c>
      <c r="AL17" s="21">
        <f t="shared" si="8"/>
        <v>58.85</v>
      </c>
      <c r="AM17" s="21">
        <f t="shared" si="9"/>
        <v>46.9</v>
      </c>
      <c r="AN17" s="22">
        <f t="shared" si="10"/>
        <v>34.9</v>
      </c>
      <c r="AO17" s="31">
        <f t="shared" si="23"/>
        <v>17.400000000000002</v>
      </c>
      <c r="AP17" s="21">
        <f t="shared" si="11"/>
        <v>17.7</v>
      </c>
      <c r="AQ17" s="21">
        <f t="shared" si="12"/>
        <v>26.15</v>
      </c>
      <c r="AR17" s="21">
        <f t="shared" si="13"/>
        <v>36.6</v>
      </c>
      <c r="AS17" s="21">
        <f t="shared" si="14"/>
        <v>47.6</v>
      </c>
      <c r="AT17" s="21">
        <f t="shared" si="15"/>
        <v>57.250000000000007</v>
      </c>
      <c r="AU17" s="21">
        <f t="shared" si="16"/>
        <v>62.699999999999996</v>
      </c>
      <c r="AV17" s="21">
        <f t="shared" si="17"/>
        <v>60.6</v>
      </c>
      <c r="AW17" s="21">
        <f t="shared" si="18"/>
        <v>53.45</v>
      </c>
      <c r="AX17" s="21">
        <f t="shared" si="19"/>
        <v>43.35</v>
      </c>
      <c r="AY17" s="21">
        <f t="shared" si="20"/>
        <v>34.1</v>
      </c>
      <c r="AZ17" s="21">
        <f t="shared" si="21"/>
        <v>23.3</v>
      </c>
      <c r="BF17" s="53"/>
      <c r="BG17" s="53"/>
      <c r="BH17" s="53"/>
      <c r="BI17" s="212"/>
      <c r="BJ17" s="212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53"/>
      <c r="GZ17" s="53"/>
      <c r="HA17" s="53"/>
      <c r="HB17" s="53"/>
    </row>
    <row r="18" spans="2:210" ht="14.1" customHeight="1" x14ac:dyDescent="0.3">
      <c r="B18" s="20" t="s">
        <v>28</v>
      </c>
      <c r="C18" s="10" t="s">
        <v>29</v>
      </c>
      <c r="D18" s="21">
        <v>16.3</v>
      </c>
      <c r="E18" s="21">
        <v>18.2</v>
      </c>
      <c r="F18" s="21">
        <v>30.7</v>
      </c>
      <c r="G18" s="21">
        <v>43.9</v>
      </c>
      <c r="H18" s="21">
        <v>56.3</v>
      </c>
      <c r="I18" s="21">
        <v>65.2</v>
      </c>
      <c r="J18" s="21">
        <v>70.5</v>
      </c>
      <c r="K18" s="21">
        <v>67.900000000000006</v>
      </c>
      <c r="L18" s="21">
        <v>58.9</v>
      </c>
      <c r="M18" s="21">
        <v>47.8</v>
      </c>
      <c r="N18" s="21">
        <v>36.799999999999997</v>
      </c>
      <c r="O18" s="22">
        <v>23</v>
      </c>
      <c r="P18" s="48">
        <v>-9.3000000000000007</v>
      </c>
      <c r="Q18" s="23">
        <v>15.8</v>
      </c>
      <c r="R18" s="24">
        <v>17.2</v>
      </c>
      <c r="S18" s="24">
        <v>16.899999999999999</v>
      </c>
      <c r="T18" s="24">
        <v>18.399999999999999</v>
      </c>
      <c r="U18" s="24">
        <v>20</v>
      </c>
      <c r="V18" s="24">
        <v>19.7</v>
      </c>
      <c r="W18" s="24">
        <v>19.3</v>
      </c>
      <c r="X18" s="24">
        <v>19.100000000000001</v>
      </c>
      <c r="Y18" s="24">
        <v>18.399999999999999</v>
      </c>
      <c r="Z18" s="24">
        <v>16.7</v>
      </c>
      <c r="AA18" s="24">
        <v>13.5</v>
      </c>
      <c r="AB18" s="29">
        <v>13.8</v>
      </c>
      <c r="AC18" s="31">
        <f t="shared" si="22"/>
        <v>24.200000000000003</v>
      </c>
      <c r="AD18" s="21">
        <f t="shared" si="0"/>
        <v>26.799999999999997</v>
      </c>
      <c r="AE18" s="21">
        <f t="shared" si="1"/>
        <v>39.15</v>
      </c>
      <c r="AF18" s="21">
        <f t="shared" si="2"/>
        <v>53.099999999999994</v>
      </c>
      <c r="AG18" s="21">
        <f t="shared" si="3"/>
        <v>66.3</v>
      </c>
      <c r="AH18" s="21">
        <f t="shared" si="4"/>
        <v>75.05</v>
      </c>
      <c r="AI18" s="21">
        <f t="shared" si="5"/>
        <v>80.150000000000006</v>
      </c>
      <c r="AJ18" s="21">
        <f t="shared" si="6"/>
        <v>77.45</v>
      </c>
      <c r="AK18" s="21">
        <f t="shared" si="7"/>
        <v>68.099999999999994</v>
      </c>
      <c r="AL18" s="21">
        <f t="shared" si="8"/>
        <v>56.15</v>
      </c>
      <c r="AM18" s="21">
        <f t="shared" si="9"/>
        <v>43.55</v>
      </c>
      <c r="AN18" s="22">
        <f t="shared" si="10"/>
        <v>29.9</v>
      </c>
      <c r="AO18" s="31">
        <f t="shared" si="23"/>
        <v>8.4</v>
      </c>
      <c r="AP18" s="21">
        <f t="shared" si="11"/>
        <v>9.6</v>
      </c>
      <c r="AQ18" s="21">
        <f t="shared" si="12"/>
        <v>22.25</v>
      </c>
      <c r="AR18" s="21">
        <f t="shared" si="13"/>
        <v>34.700000000000003</v>
      </c>
      <c r="AS18" s="21">
        <f t="shared" si="14"/>
        <v>46.3</v>
      </c>
      <c r="AT18" s="21">
        <f t="shared" si="15"/>
        <v>55.35</v>
      </c>
      <c r="AU18" s="21">
        <f t="shared" si="16"/>
        <v>60.85</v>
      </c>
      <c r="AV18" s="21">
        <f t="shared" si="17"/>
        <v>58.350000000000009</v>
      </c>
      <c r="AW18" s="21">
        <f t="shared" si="18"/>
        <v>49.7</v>
      </c>
      <c r="AX18" s="21">
        <f t="shared" si="19"/>
        <v>39.449999999999996</v>
      </c>
      <c r="AY18" s="21">
        <f t="shared" si="20"/>
        <v>30.049999999999997</v>
      </c>
      <c r="AZ18" s="21">
        <f t="shared" si="21"/>
        <v>16.100000000000001</v>
      </c>
      <c r="BF18" s="53"/>
      <c r="BG18" s="53"/>
      <c r="BH18" s="53"/>
      <c r="BI18" s="211"/>
      <c r="BJ18" s="212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53"/>
      <c r="GZ18" s="53"/>
      <c r="HA18" s="53"/>
      <c r="HB18" s="53"/>
    </row>
    <row r="19" spans="2:210" ht="14.1" customHeight="1" x14ac:dyDescent="0.3">
      <c r="B19" s="20" t="s">
        <v>30</v>
      </c>
      <c r="C19" s="10" t="s">
        <v>31</v>
      </c>
      <c r="D19" s="21">
        <v>15.98</v>
      </c>
      <c r="E19" s="21">
        <v>21.02</v>
      </c>
      <c r="F19" s="21">
        <v>28.58</v>
      </c>
      <c r="G19" s="21">
        <v>40.28</v>
      </c>
      <c r="H19" s="21">
        <v>49.64</v>
      </c>
      <c r="I19" s="21">
        <v>56.84</v>
      </c>
      <c r="J19" s="21">
        <v>61.16</v>
      </c>
      <c r="K19" s="21">
        <v>60.08</v>
      </c>
      <c r="L19" s="21">
        <v>51.44</v>
      </c>
      <c r="M19" s="21">
        <v>41.72</v>
      </c>
      <c r="N19" s="21">
        <v>26.42</v>
      </c>
      <c r="O19" s="22">
        <v>18.68</v>
      </c>
      <c r="P19" s="48">
        <v>-20.6</v>
      </c>
      <c r="Q19" s="23">
        <v>19.5</v>
      </c>
      <c r="R19" s="24">
        <v>19.8</v>
      </c>
      <c r="S19" s="24">
        <v>19.2</v>
      </c>
      <c r="T19" s="24">
        <v>21.8</v>
      </c>
      <c r="U19" s="24">
        <v>21.8</v>
      </c>
      <c r="V19" s="24">
        <v>20.3</v>
      </c>
      <c r="W19" s="24">
        <v>22.2</v>
      </c>
      <c r="X19" s="24">
        <v>23.3</v>
      </c>
      <c r="Y19" s="24">
        <v>22.5</v>
      </c>
      <c r="Z19" s="24">
        <v>21.7</v>
      </c>
      <c r="AA19" s="24">
        <v>18.5</v>
      </c>
      <c r="AB19" s="29">
        <v>19.100000000000001</v>
      </c>
      <c r="AC19" s="31">
        <f t="shared" si="22"/>
        <v>25.73</v>
      </c>
      <c r="AD19" s="21">
        <f t="shared" si="0"/>
        <v>30.92</v>
      </c>
      <c r="AE19" s="21">
        <f t="shared" si="1"/>
        <v>38.18</v>
      </c>
      <c r="AF19" s="21">
        <f t="shared" si="2"/>
        <v>51.18</v>
      </c>
      <c r="AG19" s="21">
        <f t="shared" si="3"/>
        <v>60.54</v>
      </c>
      <c r="AH19" s="21">
        <f t="shared" si="4"/>
        <v>66.990000000000009</v>
      </c>
      <c r="AI19" s="21">
        <f t="shared" si="5"/>
        <v>72.259999999999991</v>
      </c>
      <c r="AJ19" s="21">
        <f t="shared" si="6"/>
        <v>71.73</v>
      </c>
      <c r="AK19" s="21">
        <f t="shared" si="7"/>
        <v>62.69</v>
      </c>
      <c r="AL19" s="21">
        <f t="shared" si="8"/>
        <v>52.57</v>
      </c>
      <c r="AM19" s="21">
        <f t="shared" si="9"/>
        <v>35.67</v>
      </c>
      <c r="AN19" s="22">
        <f t="shared" si="10"/>
        <v>28.23</v>
      </c>
      <c r="AO19" s="31">
        <f t="shared" si="23"/>
        <v>6.23</v>
      </c>
      <c r="AP19" s="21">
        <f t="shared" si="11"/>
        <v>11.12</v>
      </c>
      <c r="AQ19" s="21">
        <f t="shared" si="12"/>
        <v>18.979999999999997</v>
      </c>
      <c r="AR19" s="21">
        <f t="shared" si="13"/>
        <v>29.380000000000003</v>
      </c>
      <c r="AS19" s="21">
        <f t="shared" si="14"/>
        <v>38.74</v>
      </c>
      <c r="AT19" s="21">
        <f t="shared" si="15"/>
        <v>46.690000000000005</v>
      </c>
      <c r="AU19" s="21">
        <f t="shared" si="16"/>
        <v>50.059999999999995</v>
      </c>
      <c r="AV19" s="21">
        <f t="shared" si="17"/>
        <v>48.43</v>
      </c>
      <c r="AW19" s="21">
        <f t="shared" si="18"/>
        <v>40.19</v>
      </c>
      <c r="AX19" s="21">
        <f t="shared" si="19"/>
        <v>30.869999999999997</v>
      </c>
      <c r="AY19" s="21">
        <f t="shared" si="20"/>
        <v>17.170000000000002</v>
      </c>
      <c r="AZ19" s="21">
        <f t="shared" si="21"/>
        <v>9.129999999999999</v>
      </c>
      <c r="BF19" s="53"/>
      <c r="BG19" s="53"/>
      <c r="BH19" s="53"/>
      <c r="BI19" s="211"/>
      <c r="BJ19" s="212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53"/>
      <c r="GZ19" s="53"/>
      <c r="HA19" s="53"/>
      <c r="HB19" s="53"/>
    </row>
    <row r="20" spans="2:210" ht="14.1" customHeight="1" x14ac:dyDescent="0.3">
      <c r="B20" s="20" t="s">
        <v>32</v>
      </c>
      <c r="C20" s="10" t="s">
        <v>33</v>
      </c>
      <c r="D20" s="21">
        <v>47.8</v>
      </c>
      <c r="E20" s="21">
        <v>50.5</v>
      </c>
      <c r="F20" s="21">
        <v>58.1</v>
      </c>
      <c r="G20" s="21">
        <v>64.900000000000006</v>
      </c>
      <c r="H20" s="21">
        <v>72.8</v>
      </c>
      <c r="I20" s="21">
        <v>78.3</v>
      </c>
      <c r="J20" s="21">
        <v>81.5</v>
      </c>
      <c r="K20" s="21">
        <v>80.599999999999994</v>
      </c>
      <c r="L20" s="21">
        <v>76.400000000000006</v>
      </c>
      <c r="M20" s="21">
        <v>66.8</v>
      </c>
      <c r="N20" s="21">
        <v>58.4</v>
      </c>
      <c r="O20" s="22">
        <v>51.2</v>
      </c>
      <c r="P20" s="48">
        <v>25.4</v>
      </c>
      <c r="Q20" s="23">
        <v>19.3</v>
      </c>
      <c r="R20" s="24">
        <v>19.8</v>
      </c>
      <c r="S20" s="24">
        <v>20.399999999999999</v>
      </c>
      <c r="T20" s="24">
        <v>20.8</v>
      </c>
      <c r="U20" s="24">
        <v>19.2</v>
      </c>
      <c r="V20" s="24">
        <v>16.600000000000001</v>
      </c>
      <c r="W20" s="24">
        <v>16.2</v>
      </c>
      <c r="X20" s="24">
        <v>15.6</v>
      </c>
      <c r="Y20" s="24">
        <v>15.6</v>
      </c>
      <c r="Z20" s="24">
        <v>18.3</v>
      </c>
      <c r="AA20" s="24">
        <v>20.100000000000001</v>
      </c>
      <c r="AB20" s="29">
        <v>19.5</v>
      </c>
      <c r="AC20" s="31">
        <f t="shared" si="22"/>
        <v>57.449999999999996</v>
      </c>
      <c r="AD20" s="21">
        <f t="shared" si="0"/>
        <v>60.4</v>
      </c>
      <c r="AE20" s="21">
        <f t="shared" si="1"/>
        <v>68.3</v>
      </c>
      <c r="AF20" s="21">
        <f t="shared" si="2"/>
        <v>75.300000000000011</v>
      </c>
      <c r="AG20" s="21">
        <f t="shared" si="3"/>
        <v>82.399999999999991</v>
      </c>
      <c r="AH20" s="21">
        <f t="shared" si="4"/>
        <v>86.6</v>
      </c>
      <c r="AI20" s="21">
        <f t="shared" si="5"/>
        <v>89.6</v>
      </c>
      <c r="AJ20" s="21">
        <f t="shared" si="6"/>
        <v>88.399999999999991</v>
      </c>
      <c r="AK20" s="21">
        <f t="shared" si="7"/>
        <v>84.2</v>
      </c>
      <c r="AL20" s="21">
        <f t="shared" si="8"/>
        <v>75.95</v>
      </c>
      <c r="AM20" s="21">
        <f t="shared" si="9"/>
        <v>68.45</v>
      </c>
      <c r="AN20" s="22">
        <f t="shared" si="10"/>
        <v>60.95</v>
      </c>
      <c r="AO20" s="31">
        <f t="shared" si="23"/>
        <v>38.15</v>
      </c>
      <c r="AP20" s="21">
        <f t="shared" si="11"/>
        <v>40.6</v>
      </c>
      <c r="AQ20" s="21">
        <f t="shared" si="12"/>
        <v>47.900000000000006</v>
      </c>
      <c r="AR20" s="21">
        <f t="shared" si="13"/>
        <v>54.500000000000007</v>
      </c>
      <c r="AS20" s="21">
        <f t="shared" si="14"/>
        <v>63.199999999999996</v>
      </c>
      <c r="AT20" s="21">
        <f t="shared" si="15"/>
        <v>70</v>
      </c>
      <c r="AU20" s="21">
        <f t="shared" si="16"/>
        <v>73.400000000000006</v>
      </c>
      <c r="AV20" s="21">
        <f t="shared" si="17"/>
        <v>72.8</v>
      </c>
      <c r="AW20" s="21">
        <f t="shared" si="18"/>
        <v>68.600000000000009</v>
      </c>
      <c r="AX20" s="21">
        <f t="shared" si="19"/>
        <v>57.65</v>
      </c>
      <c r="AY20" s="21">
        <f t="shared" si="20"/>
        <v>48.349999999999994</v>
      </c>
      <c r="AZ20" s="21">
        <f t="shared" si="21"/>
        <v>41.45</v>
      </c>
      <c r="BF20" s="53"/>
      <c r="BG20" s="53"/>
      <c r="BH20" s="53"/>
      <c r="BI20" s="211"/>
      <c r="BJ20" s="212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53"/>
      <c r="GZ20" s="53"/>
      <c r="HA20" s="53"/>
      <c r="HB20" s="53"/>
    </row>
    <row r="21" spans="2:210" ht="14.1" customHeight="1" x14ac:dyDescent="0.3">
      <c r="B21" s="20" t="s">
        <v>34</v>
      </c>
      <c r="C21" s="10" t="s">
        <v>35</v>
      </c>
      <c r="D21" s="21">
        <v>47.8</v>
      </c>
      <c r="E21" s="21">
        <v>50.5</v>
      </c>
      <c r="F21" s="21">
        <v>58.1</v>
      </c>
      <c r="G21" s="21">
        <v>64.900000000000006</v>
      </c>
      <c r="H21" s="21">
        <v>72.8</v>
      </c>
      <c r="I21" s="21">
        <v>78.3</v>
      </c>
      <c r="J21" s="21">
        <v>81.5</v>
      </c>
      <c r="K21" s="21">
        <v>80.599999999999994</v>
      </c>
      <c r="L21" s="21">
        <v>76.400000000000006</v>
      </c>
      <c r="M21" s="21">
        <v>66.8</v>
      </c>
      <c r="N21" s="21">
        <v>58.4</v>
      </c>
      <c r="O21" s="22">
        <v>51.2</v>
      </c>
      <c r="P21" s="48">
        <v>6.7</v>
      </c>
      <c r="Q21" s="23">
        <v>16.600000000000001</v>
      </c>
      <c r="R21" s="24">
        <v>18</v>
      </c>
      <c r="S21" s="24">
        <v>20.7</v>
      </c>
      <c r="T21" s="24">
        <v>22.8</v>
      </c>
      <c r="U21" s="24">
        <v>21.9</v>
      </c>
      <c r="V21" s="24">
        <v>20.5</v>
      </c>
      <c r="W21" s="24">
        <v>19.2</v>
      </c>
      <c r="X21" s="24">
        <v>19.7</v>
      </c>
      <c r="Y21" s="24">
        <v>20.5</v>
      </c>
      <c r="Z21" s="24">
        <v>21.7</v>
      </c>
      <c r="AA21" s="24">
        <v>19.5</v>
      </c>
      <c r="AB21" s="29">
        <v>16.600000000000001</v>
      </c>
      <c r="AC21" s="31">
        <f t="shared" si="22"/>
        <v>56.099999999999994</v>
      </c>
      <c r="AD21" s="21">
        <f t="shared" si="0"/>
        <v>59.5</v>
      </c>
      <c r="AE21" s="21">
        <f t="shared" si="1"/>
        <v>68.45</v>
      </c>
      <c r="AF21" s="21">
        <f t="shared" si="2"/>
        <v>76.300000000000011</v>
      </c>
      <c r="AG21" s="21">
        <f t="shared" si="3"/>
        <v>83.75</v>
      </c>
      <c r="AH21" s="21">
        <f t="shared" si="4"/>
        <v>88.55</v>
      </c>
      <c r="AI21" s="21">
        <f t="shared" si="5"/>
        <v>91.1</v>
      </c>
      <c r="AJ21" s="21">
        <f t="shared" si="6"/>
        <v>90.449999999999989</v>
      </c>
      <c r="AK21" s="21">
        <f t="shared" si="7"/>
        <v>86.65</v>
      </c>
      <c r="AL21" s="21">
        <f t="shared" si="8"/>
        <v>77.649999999999991</v>
      </c>
      <c r="AM21" s="21">
        <f t="shared" si="9"/>
        <v>68.150000000000006</v>
      </c>
      <c r="AN21" s="22">
        <f t="shared" si="10"/>
        <v>59.5</v>
      </c>
      <c r="AO21" s="31">
        <f t="shared" si="23"/>
        <v>39.5</v>
      </c>
      <c r="AP21" s="21">
        <f t="shared" si="11"/>
        <v>41.5</v>
      </c>
      <c r="AQ21" s="21">
        <f t="shared" si="12"/>
        <v>47.75</v>
      </c>
      <c r="AR21" s="21">
        <f t="shared" si="13"/>
        <v>53.500000000000007</v>
      </c>
      <c r="AS21" s="21">
        <f t="shared" si="14"/>
        <v>61.849999999999994</v>
      </c>
      <c r="AT21" s="21">
        <f t="shared" si="15"/>
        <v>68.05</v>
      </c>
      <c r="AU21" s="21">
        <f t="shared" si="16"/>
        <v>71.900000000000006</v>
      </c>
      <c r="AV21" s="21">
        <f t="shared" si="17"/>
        <v>70.75</v>
      </c>
      <c r="AW21" s="21">
        <f t="shared" si="18"/>
        <v>66.150000000000006</v>
      </c>
      <c r="AX21" s="21">
        <f t="shared" si="19"/>
        <v>55.949999999999996</v>
      </c>
      <c r="AY21" s="21">
        <f t="shared" si="20"/>
        <v>48.65</v>
      </c>
      <c r="AZ21" s="21">
        <f t="shared" si="21"/>
        <v>42.900000000000006</v>
      </c>
      <c r="BF21" s="53"/>
      <c r="BG21" s="53"/>
      <c r="BH21" s="53"/>
      <c r="BI21" s="211"/>
      <c r="BJ21" s="212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  <c r="GT21" s="214"/>
      <c r="GU21" s="214"/>
      <c r="GV21" s="214"/>
      <c r="GW21" s="214"/>
      <c r="GX21" s="214"/>
      <c r="GY21" s="53"/>
      <c r="GZ21" s="53"/>
      <c r="HA21" s="53"/>
      <c r="HB21" s="53"/>
    </row>
    <row r="22" spans="2:210" ht="14.1" customHeight="1" x14ac:dyDescent="0.3">
      <c r="B22" s="20" t="s">
        <v>36</v>
      </c>
      <c r="C22" s="10" t="s">
        <v>8</v>
      </c>
      <c r="D22" s="21">
        <v>39.299999999999997</v>
      </c>
      <c r="E22" s="21">
        <v>42.5</v>
      </c>
      <c r="F22" s="21">
        <v>50.9</v>
      </c>
      <c r="G22" s="21">
        <v>59.4</v>
      </c>
      <c r="H22" s="21">
        <v>67.400000000000006</v>
      </c>
      <c r="I22" s="21">
        <v>75.7</v>
      </c>
      <c r="J22" s="21">
        <v>79.3</v>
      </c>
      <c r="K22" s="21">
        <v>78.3</v>
      </c>
      <c r="L22" s="21">
        <v>72.400000000000006</v>
      </c>
      <c r="M22" s="21">
        <v>61.3</v>
      </c>
      <c r="N22" s="21">
        <v>52.1</v>
      </c>
      <c r="O22" s="22">
        <v>42.6</v>
      </c>
      <c r="P22" s="48">
        <v>19</v>
      </c>
      <c r="Q22" s="23">
        <v>18.2</v>
      </c>
      <c r="R22" s="24">
        <v>19.3</v>
      </c>
      <c r="S22" s="24">
        <v>20.8</v>
      </c>
      <c r="T22" s="24">
        <v>21.8</v>
      </c>
      <c r="U22" s="24">
        <v>20.399999999999999</v>
      </c>
      <c r="V22" s="24">
        <v>18.7</v>
      </c>
      <c r="W22" s="24">
        <v>18.2</v>
      </c>
      <c r="X22" s="24">
        <v>17.600000000000001</v>
      </c>
      <c r="Y22" s="24">
        <v>18</v>
      </c>
      <c r="Z22" s="24">
        <v>20</v>
      </c>
      <c r="AA22" s="24">
        <v>20.100000000000001</v>
      </c>
      <c r="AB22" s="29">
        <v>18.399999999999999</v>
      </c>
      <c r="AC22" s="31">
        <f t="shared" si="22"/>
        <v>48.4</v>
      </c>
      <c r="AD22" s="21">
        <f t="shared" si="0"/>
        <v>52.15</v>
      </c>
      <c r="AE22" s="21">
        <f t="shared" si="1"/>
        <v>61.3</v>
      </c>
      <c r="AF22" s="21">
        <f t="shared" si="2"/>
        <v>70.3</v>
      </c>
      <c r="AG22" s="21">
        <f t="shared" si="3"/>
        <v>77.600000000000009</v>
      </c>
      <c r="AH22" s="21">
        <f t="shared" si="4"/>
        <v>85.05</v>
      </c>
      <c r="AI22" s="21">
        <f t="shared" si="5"/>
        <v>88.399999999999991</v>
      </c>
      <c r="AJ22" s="21">
        <f t="shared" si="6"/>
        <v>87.1</v>
      </c>
      <c r="AK22" s="21">
        <f t="shared" si="7"/>
        <v>81.400000000000006</v>
      </c>
      <c r="AL22" s="21">
        <f t="shared" si="8"/>
        <v>71.3</v>
      </c>
      <c r="AM22" s="21">
        <f t="shared" si="9"/>
        <v>62.150000000000006</v>
      </c>
      <c r="AN22" s="22">
        <f t="shared" si="10"/>
        <v>51.8</v>
      </c>
      <c r="AO22" s="31">
        <f t="shared" si="23"/>
        <v>30.199999999999996</v>
      </c>
      <c r="AP22" s="21">
        <f t="shared" si="11"/>
        <v>32.85</v>
      </c>
      <c r="AQ22" s="21">
        <f t="shared" si="12"/>
        <v>40.5</v>
      </c>
      <c r="AR22" s="21">
        <f t="shared" si="13"/>
        <v>48.5</v>
      </c>
      <c r="AS22" s="21">
        <f t="shared" si="14"/>
        <v>57.2</v>
      </c>
      <c r="AT22" s="21">
        <f t="shared" si="15"/>
        <v>66.350000000000009</v>
      </c>
      <c r="AU22" s="21">
        <f t="shared" si="16"/>
        <v>70.2</v>
      </c>
      <c r="AV22" s="21">
        <f t="shared" si="17"/>
        <v>69.5</v>
      </c>
      <c r="AW22" s="21">
        <f t="shared" si="18"/>
        <v>63.400000000000006</v>
      </c>
      <c r="AX22" s="21">
        <f t="shared" si="19"/>
        <v>51.3</v>
      </c>
      <c r="AY22" s="21">
        <f t="shared" si="20"/>
        <v>42.05</v>
      </c>
      <c r="AZ22" s="21">
        <f t="shared" si="21"/>
        <v>33.400000000000006</v>
      </c>
      <c r="BF22" s="53"/>
      <c r="BG22" s="53"/>
      <c r="BH22" s="53"/>
      <c r="BI22" s="211"/>
      <c r="BJ22" s="212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53"/>
      <c r="GZ22" s="53"/>
      <c r="HA22" s="53"/>
      <c r="HB22" s="53"/>
    </row>
    <row r="23" spans="2:210" ht="14.1" customHeight="1" x14ac:dyDescent="0.3">
      <c r="B23" s="1" t="s">
        <v>37</v>
      </c>
      <c r="C23" s="1" t="s">
        <v>38</v>
      </c>
      <c r="D23" s="21">
        <v>17.600000000000001</v>
      </c>
      <c r="E23" s="21">
        <v>17.96</v>
      </c>
      <c r="F23" s="21">
        <v>26.42</v>
      </c>
      <c r="G23" s="21">
        <v>36.86</v>
      </c>
      <c r="H23" s="21">
        <v>48.38</v>
      </c>
      <c r="I23" s="21">
        <v>58.28</v>
      </c>
      <c r="J23" s="21">
        <v>65.3</v>
      </c>
      <c r="K23" s="21">
        <v>64.58</v>
      </c>
      <c r="L23" s="21">
        <v>56.48</v>
      </c>
      <c r="M23" s="21">
        <v>46.04</v>
      </c>
      <c r="N23" s="21">
        <v>36.14</v>
      </c>
      <c r="O23" s="22">
        <v>24.62</v>
      </c>
      <c r="P23" s="48">
        <v>-5.2</v>
      </c>
      <c r="Q23" s="23">
        <v>14.6</v>
      </c>
      <c r="R23" s="24">
        <v>14.8</v>
      </c>
      <c r="S23" s="24">
        <v>13.1</v>
      </c>
      <c r="T23" s="24">
        <v>13.4</v>
      </c>
      <c r="U23" s="24">
        <v>16.899999999999999</v>
      </c>
      <c r="V23" s="24">
        <v>16.2</v>
      </c>
      <c r="W23" s="24">
        <v>14.9</v>
      </c>
      <c r="X23" s="24">
        <v>14.5</v>
      </c>
      <c r="Y23" s="24">
        <v>14.3</v>
      </c>
      <c r="Z23" s="24">
        <v>12.7</v>
      </c>
      <c r="AA23" s="24">
        <v>11</v>
      </c>
      <c r="AB23" s="29">
        <v>12.3</v>
      </c>
      <c r="AC23" s="31">
        <f t="shared" si="22"/>
        <v>24.900000000000002</v>
      </c>
      <c r="AD23" s="21">
        <f t="shared" si="0"/>
        <v>25.36</v>
      </c>
      <c r="AE23" s="21">
        <f t="shared" si="1"/>
        <v>32.97</v>
      </c>
      <c r="AF23" s="21">
        <f t="shared" si="2"/>
        <v>43.56</v>
      </c>
      <c r="AG23" s="21">
        <f t="shared" si="3"/>
        <v>56.83</v>
      </c>
      <c r="AH23" s="21">
        <f t="shared" si="4"/>
        <v>66.38</v>
      </c>
      <c r="AI23" s="21">
        <f t="shared" si="5"/>
        <v>72.75</v>
      </c>
      <c r="AJ23" s="21">
        <f t="shared" si="6"/>
        <v>71.83</v>
      </c>
      <c r="AK23" s="21">
        <f t="shared" si="7"/>
        <v>63.629999999999995</v>
      </c>
      <c r="AL23" s="21">
        <f t="shared" si="8"/>
        <v>52.39</v>
      </c>
      <c r="AM23" s="21">
        <f t="shared" si="9"/>
        <v>41.64</v>
      </c>
      <c r="AN23" s="22">
        <f t="shared" si="10"/>
        <v>30.770000000000003</v>
      </c>
      <c r="AO23" s="31">
        <f t="shared" si="23"/>
        <v>10.3</v>
      </c>
      <c r="AP23" s="21">
        <f t="shared" si="11"/>
        <v>10.56</v>
      </c>
      <c r="AQ23" s="21">
        <f t="shared" si="12"/>
        <v>19.87</v>
      </c>
      <c r="AR23" s="21">
        <f t="shared" si="13"/>
        <v>30.16</v>
      </c>
      <c r="AS23" s="21">
        <f t="shared" si="14"/>
        <v>39.930000000000007</v>
      </c>
      <c r="AT23" s="21">
        <f t="shared" si="15"/>
        <v>50.18</v>
      </c>
      <c r="AU23" s="21">
        <f t="shared" si="16"/>
        <v>57.849999999999994</v>
      </c>
      <c r="AV23" s="21">
        <f t="shared" si="17"/>
        <v>57.33</v>
      </c>
      <c r="AW23" s="21">
        <f t="shared" si="18"/>
        <v>49.33</v>
      </c>
      <c r="AX23" s="21">
        <f t="shared" si="19"/>
        <v>39.69</v>
      </c>
      <c r="AY23" s="21">
        <f t="shared" si="20"/>
        <v>30.64</v>
      </c>
      <c r="AZ23" s="21">
        <f t="shared" si="21"/>
        <v>18.47</v>
      </c>
      <c r="BF23" s="53"/>
      <c r="BG23" s="53"/>
      <c r="BH23" s="53"/>
      <c r="BI23" s="211"/>
      <c r="BJ23" s="212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53"/>
      <c r="GZ23" s="53"/>
      <c r="HA23" s="53"/>
      <c r="HB23" s="53"/>
    </row>
    <row r="24" spans="2:210" ht="14.1" customHeight="1" x14ac:dyDescent="0.3">
      <c r="B24" s="20" t="s">
        <v>39</v>
      </c>
      <c r="C24" s="10" t="s">
        <v>40</v>
      </c>
      <c r="D24" s="21">
        <v>26.5</v>
      </c>
      <c r="E24" s="21">
        <v>29.3</v>
      </c>
      <c r="F24" s="21">
        <v>33.6</v>
      </c>
      <c r="G24" s="21">
        <v>42.5</v>
      </c>
      <c r="H24" s="21">
        <v>52</v>
      </c>
      <c r="I24" s="21">
        <v>61.3</v>
      </c>
      <c r="J24" s="21">
        <v>68.400000000000006</v>
      </c>
      <c r="K24" s="21">
        <v>66.400000000000006</v>
      </c>
      <c r="L24" s="21">
        <v>57.4</v>
      </c>
      <c r="M24" s="21">
        <v>47</v>
      </c>
      <c r="N24" s="21">
        <v>35.200000000000003</v>
      </c>
      <c r="O24" s="22">
        <v>27.8</v>
      </c>
      <c r="P24" s="48">
        <v>-6.2</v>
      </c>
      <c r="Q24" s="23">
        <v>20</v>
      </c>
      <c r="R24" s="24">
        <v>20.5</v>
      </c>
      <c r="S24" s="24">
        <v>21.5</v>
      </c>
      <c r="T24" s="24">
        <v>22.7</v>
      </c>
      <c r="U24" s="24">
        <v>23.4</v>
      </c>
      <c r="V24" s="24">
        <v>24.9</v>
      </c>
      <c r="W24" s="24">
        <v>26.3</v>
      </c>
      <c r="X24" s="24">
        <v>25.5</v>
      </c>
      <c r="Y24" s="24">
        <v>25.4</v>
      </c>
      <c r="Z24" s="24">
        <v>23.7</v>
      </c>
      <c r="AA24" s="24">
        <v>20.5</v>
      </c>
      <c r="AB24" s="29">
        <v>19.5</v>
      </c>
      <c r="AC24" s="31">
        <f t="shared" si="22"/>
        <v>36.5</v>
      </c>
      <c r="AD24" s="21">
        <f t="shared" si="0"/>
        <v>39.549999999999997</v>
      </c>
      <c r="AE24" s="21">
        <f t="shared" si="1"/>
        <v>44.35</v>
      </c>
      <c r="AF24" s="21">
        <f t="shared" si="2"/>
        <v>53.85</v>
      </c>
      <c r="AG24" s="21">
        <f t="shared" si="3"/>
        <v>63.7</v>
      </c>
      <c r="AH24" s="21">
        <f t="shared" si="4"/>
        <v>73.75</v>
      </c>
      <c r="AI24" s="21">
        <f t="shared" si="5"/>
        <v>81.550000000000011</v>
      </c>
      <c r="AJ24" s="21">
        <f t="shared" si="6"/>
        <v>79.150000000000006</v>
      </c>
      <c r="AK24" s="21">
        <f t="shared" si="7"/>
        <v>70.099999999999994</v>
      </c>
      <c r="AL24" s="21">
        <f t="shared" si="8"/>
        <v>58.85</v>
      </c>
      <c r="AM24" s="21">
        <f t="shared" si="9"/>
        <v>45.45</v>
      </c>
      <c r="AN24" s="22">
        <f t="shared" si="10"/>
        <v>37.549999999999997</v>
      </c>
      <c r="AO24" s="31">
        <f t="shared" si="23"/>
        <v>16.5</v>
      </c>
      <c r="AP24" s="21">
        <f t="shared" si="11"/>
        <v>19.05</v>
      </c>
      <c r="AQ24" s="21">
        <f t="shared" si="12"/>
        <v>22.85</v>
      </c>
      <c r="AR24" s="21">
        <f t="shared" si="13"/>
        <v>31.15</v>
      </c>
      <c r="AS24" s="21">
        <f t="shared" si="14"/>
        <v>40.299999999999997</v>
      </c>
      <c r="AT24" s="21">
        <f t="shared" si="15"/>
        <v>48.849999999999994</v>
      </c>
      <c r="AU24" s="21">
        <f t="shared" si="16"/>
        <v>55.250000000000007</v>
      </c>
      <c r="AV24" s="21">
        <f t="shared" si="17"/>
        <v>53.650000000000006</v>
      </c>
      <c r="AW24" s="21">
        <f t="shared" si="18"/>
        <v>44.7</v>
      </c>
      <c r="AX24" s="21">
        <f t="shared" si="19"/>
        <v>35.15</v>
      </c>
      <c r="AY24" s="21">
        <f t="shared" si="20"/>
        <v>24.950000000000003</v>
      </c>
      <c r="AZ24" s="21">
        <f t="shared" si="21"/>
        <v>18.05</v>
      </c>
      <c r="BF24" s="53"/>
      <c r="BG24" s="53"/>
      <c r="BH24" s="53"/>
      <c r="BI24" s="211"/>
      <c r="BJ24" s="212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4"/>
      <c r="FL24" s="214"/>
      <c r="FM24" s="214"/>
      <c r="FN24" s="214"/>
      <c r="FO24" s="214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53"/>
      <c r="GZ24" s="53"/>
      <c r="HA24" s="53"/>
      <c r="HB24" s="53"/>
    </row>
    <row r="25" spans="2:210" ht="14.1" customHeight="1" x14ac:dyDescent="0.3">
      <c r="B25" s="20" t="s">
        <v>41</v>
      </c>
      <c r="C25" s="10" t="s">
        <v>42</v>
      </c>
      <c r="D25" s="21">
        <v>21</v>
      </c>
      <c r="E25" s="21">
        <v>25.4</v>
      </c>
      <c r="F25" s="21">
        <v>37.200000000000003</v>
      </c>
      <c r="G25" s="21">
        <v>48.6</v>
      </c>
      <c r="H25" s="21">
        <v>58.9</v>
      </c>
      <c r="I25" s="21">
        <v>68.599999999999994</v>
      </c>
      <c r="J25" s="21">
        <v>73.2</v>
      </c>
      <c r="K25" s="21">
        <v>71.7</v>
      </c>
      <c r="L25" s="21">
        <v>64.400000000000006</v>
      </c>
      <c r="M25" s="21">
        <v>52.8</v>
      </c>
      <c r="N25" s="21">
        <v>40</v>
      </c>
      <c r="O25" s="22">
        <v>26.6</v>
      </c>
      <c r="P25" s="48">
        <v>-5</v>
      </c>
      <c r="Q25" s="23">
        <v>12.4</v>
      </c>
      <c r="R25" s="24">
        <v>12.9</v>
      </c>
      <c r="S25" s="24">
        <v>14.8</v>
      </c>
      <c r="T25" s="24">
        <v>17</v>
      </c>
      <c r="U25" s="24">
        <v>18</v>
      </c>
      <c r="V25" s="24">
        <v>17.5</v>
      </c>
      <c r="W25" s="24">
        <v>15.9</v>
      </c>
      <c r="X25" s="24">
        <v>14.9</v>
      </c>
      <c r="Y25" s="24">
        <v>16.5</v>
      </c>
      <c r="Z25" s="24">
        <v>16.100000000000001</v>
      </c>
      <c r="AA25" s="24">
        <v>13.3</v>
      </c>
      <c r="AB25" s="29">
        <v>12</v>
      </c>
      <c r="AC25" s="31">
        <f t="shared" si="22"/>
        <v>27.2</v>
      </c>
      <c r="AD25" s="21">
        <f t="shared" si="0"/>
        <v>31.849999999999998</v>
      </c>
      <c r="AE25" s="21">
        <f t="shared" si="1"/>
        <v>44.6</v>
      </c>
      <c r="AF25" s="21">
        <f t="shared" si="2"/>
        <v>57.1</v>
      </c>
      <c r="AG25" s="21">
        <f t="shared" si="3"/>
        <v>67.900000000000006</v>
      </c>
      <c r="AH25" s="21">
        <f t="shared" si="4"/>
        <v>77.349999999999994</v>
      </c>
      <c r="AI25" s="21">
        <f t="shared" si="5"/>
        <v>81.150000000000006</v>
      </c>
      <c r="AJ25" s="21">
        <f t="shared" si="6"/>
        <v>79.150000000000006</v>
      </c>
      <c r="AK25" s="21">
        <f t="shared" si="7"/>
        <v>72.650000000000006</v>
      </c>
      <c r="AL25" s="21">
        <f t="shared" si="8"/>
        <v>60.849999999999994</v>
      </c>
      <c r="AM25" s="21">
        <f t="shared" si="9"/>
        <v>46.65</v>
      </c>
      <c r="AN25" s="22">
        <f t="shared" si="10"/>
        <v>32.6</v>
      </c>
      <c r="AO25" s="31">
        <f t="shared" si="23"/>
        <v>14.8</v>
      </c>
      <c r="AP25" s="21">
        <f t="shared" si="11"/>
        <v>18.95</v>
      </c>
      <c r="AQ25" s="21">
        <f t="shared" si="12"/>
        <v>29.800000000000004</v>
      </c>
      <c r="AR25" s="21">
        <f t="shared" si="13"/>
        <v>40.1</v>
      </c>
      <c r="AS25" s="21">
        <f t="shared" si="14"/>
        <v>49.9</v>
      </c>
      <c r="AT25" s="21">
        <f t="shared" si="15"/>
        <v>59.849999999999994</v>
      </c>
      <c r="AU25" s="21">
        <f t="shared" si="16"/>
        <v>65.25</v>
      </c>
      <c r="AV25" s="21">
        <f t="shared" si="17"/>
        <v>64.25</v>
      </c>
      <c r="AW25" s="21">
        <f t="shared" si="18"/>
        <v>56.150000000000006</v>
      </c>
      <c r="AX25" s="21">
        <f t="shared" si="19"/>
        <v>44.75</v>
      </c>
      <c r="AY25" s="21">
        <f t="shared" si="20"/>
        <v>33.35</v>
      </c>
      <c r="AZ25" s="21">
        <f t="shared" si="21"/>
        <v>20.6</v>
      </c>
      <c r="BF25" s="53"/>
      <c r="BG25" s="53"/>
      <c r="BH25" s="53"/>
      <c r="BI25" s="211"/>
      <c r="BJ25" s="212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53"/>
      <c r="GZ25" s="53"/>
      <c r="HA25" s="53"/>
      <c r="HB25" s="53"/>
    </row>
    <row r="26" spans="2:210" ht="14.1" customHeight="1" x14ac:dyDescent="0.3">
      <c r="B26" s="20" t="s">
        <v>43</v>
      </c>
      <c r="C26" s="10" t="s">
        <v>33</v>
      </c>
      <c r="D26" s="21">
        <v>43.8</v>
      </c>
      <c r="E26" s="21">
        <v>46.8</v>
      </c>
      <c r="F26" s="21">
        <v>55.2</v>
      </c>
      <c r="G26" s="21">
        <v>63</v>
      </c>
      <c r="H26" s="21">
        <v>70.900000000000006</v>
      </c>
      <c r="I26" s="21">
        <v>77.400000000000006</v>
      </c>
      <c r="J26" s="21">
        <v>80.8</v>
      </c>
      <c r="K26" s="21">
        <v>79.7</v>
      </c>
      <c r="L26" s="21">
        <v>74.2</v>
      </c>
      <c r="M26" s="21">
        <v>63.3</v>
      </c>
      <c r="N26" s="21">
        <v>54.6</v>
      </c>
      <c r="O26" s="22">
        <v>46.9</v>
      </c>
      <c r="P26" s="48">
        <v>20.8</v>
      </c>
      <c r="Q26" s="23">
        <v>21.2</v>
      </c>
      <c r="R26" s="24">
        <v>22.2</v>
      </c>
      <c r="S26" s="24">
        <v>24</v>
      </c>
      <c r="T26" s="24">
        <v>24.5</v>
      </c>
      <c r="U26" s="24">
        <v>23.3</v>
      </c>
      <c r="V26" s="24">
        <v>20.7</v>
      </c>
      <c r="W26" s="24">
        <v>20</v>
      </c>
      <c r="X26" s="24">
        <v>18.899999999999999</v>
      </c>
      <c r="Y26" s="24">
        <v>19.7</v>
      </c>
      <c r="Z26" s="24">
        <v>22.9</v>
      </c>
      <c r="AA26" s="24">
        <v>23.7</v>
      </c>
      <c r="AB26" s="29">
        <v>22</v>
      </c>
      <c r="AC26" s="31">
        <f t="shared" si="22"/>
        <v>54.4</v>
      </c>
      <c r="AD26" s="21">
        <f t="shared" si="0"/>
        <v>57.9</v>
      </c>
      <c r="AE26" s="21">
        <f t="shared" si="1"/>
        <v>67.2</v>
      </c>
      <c r="AF26" s="21">
        <f t="shared" si="2"/>
        <v>75.25</v>
      </c>
      <c r="AG26" s="21">
        <f t="shared" si="3"/>
        <v>82.550000000000011</v>
      </c>
      <c r="AH26" s="21">
        <f t="shared" si="4"/>
        <v>87.75</v>
      </c>
      <c r="AI26" s="21">
        <f t="shared" si="5"/>
        <v>90.8</v>
      </c>
      <c r="AJ26" s="21">
        <f t="shared" si="6"/>
        <v>89.15</v>
      </c>
      <c r="AK26" s="21">
        <f t="shared" si="7"/>
        <v>84.05</v>
      </c>
      <c r="AL26" s="21">
        <f t="shared" si="8"/>
        <v>74.75</v>
      </c>
      <c r="AM26" s="21">
        <f t="shared" si="9"/>
        <v>66.45</v>
      </c>
      <c r="AN26" s="22">
        <f t="shared" si="10"/>
        <v>57.9</v>
      </c>
      <c r="AO26" s="31">
        <f t="shared" si="23"/>
        <v>33.199999999999996</v>
      </c>
      <c r="AP26" s="21">
        <f t="shared" si="11"/>
        <v>35.699999999999996</v>
      </c>
      <c r="AQ26" s="21">
        <f t="shared" si="12"/>
        <v>43.2</v>
      </c>
      <c r="AR26" s="21">
        <f t="shared" si="13"/>
        <v>50.75</v>
      </c>
      <c r="AS26" s="21">
        <f t="shared" si="14"/>
        <v>59.250000000000007</v>
      </c>
      <c r="AT26" s="21">
        <f t="shared" si="15"/>
        <v>67.050000000000011</v>
      </c>
      <c r="AU26" s="21">
        <f t="shared" si="16"/>
        <v>70.8</v>
      </c>
      <c r="AV26" s="21">
        <f t="shared" si="17"/>
        <v>70.25</v>
      </c>
      <c r="AW26" s="21">
        <f t="shared" si="18"/>
        <v>64.350000000000009</v>
      </c>
      <c r="AX26" s="21">
        <f t="shared" si="19"/>
        <v>51.849999999999994</v>
      </c>
      <c r="AY26" s="21">
        <f t="shared" si="20"/>
        <v>42.75</v>
      </c>
      <c r="AZ26" s="21">
        <f t="shared" si="21"/>
        <v>35.9</v>
      </c>
      <c r="BF26" s="53"/>
      <c r="BG26" s="53"/>
      <c r="BH26" s="53"/>
      <c r="BI26" s="211"/>
      <c r="BJ26" s="212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53"/>
      <c r="GZ26" s="53"/>
      <c r="HA26" s="53"/>
      <c r="HB26" s="53"/>
    </row>
    <row r="27" spans="2:210" ht="14.1" customHeight="1" x14ac:dyDescent="0.3">
      <c r="B27" s="20" t="s">
        <v>44</v>
      </c>
      <c r="C27" s="10" t="s">
        <v>45</v>
      </c>
      <c r="D27" s="21">
        <v>26.4</v>
      </c>
      <c r="E27" s="21">
        <v>29.6</v>
      </c>
      <c r="F27" s="21">
        <v>40.9</v>
      </c>
      <c r="G27" s="21">
        <v>51</v>
      </c>
      <c r="H27" s="21">
        <v>61.2</v>
      </c>
      <c r="I27" s="21">
        <v>69.2</v>
      </c>
      <c r="J27" s="21">
        <v>73.2</v>
      </c>
      <c r="K27" s="21">
        <v>71.5</v>
      </c>
      <c r="L27" s="21">
        <v>65.5</v>
      </c>
      <c r="M27" s="21">
        <v>53.7</v>
      </c>
      <c r="N27" s="21">
        <v>42.9</v>
      </c>
      <c r="O27" s="22">
        <v>31.9</v>
      </c>
      <c r="P27" s="48">
        <v>1.4</v>
      </c>
      <c r="Q27" s="23">
        <v>13.9</v>
      </c>
      <c r="R27" s="24">
        <v>15.5</v>
      </c>
      <c r="S27" s="24">
        <v>18</v>
      </c>
      <c r="T27" s="24">
        <v>20.399999999999999</v>
      </c>
      <c r="U27" s="24">
        <v>20.100000000000001</v>
      </c>
      <c r="V27" s="24">
        <v>19.399999999999999</v>
      </c>
      <c r="W27" s="24">
        <v>18.8</v>
      </c>
      <c r="X27" s="24">
        <v>19</v>
      </c>
      <c r="Y27" s="24">
        <v>20</v>
      </c>
      <c r="Z27" s="24">
        <v>19.600000000000001</v>
      </c>
      <c r="AA27" s="24">
        <v>15.8</v>
      </c>
      <c r="AB27" s="29">
        <v>13.2</v>
      </c>
      <c r="AC27" s="31">
        <f t="shared" si="22"/>
        <v>33.35</v>
      </c>
      <c r="AD27" s="21">
        <f t="shared" si="0"/>
        <v>37.35</v>
      </c>
      <c r="AE27" s="21">
        <f t="shared" si="1"/>
        <v>49.9</v>
      </c>
      <c r="AF27" s="21">
        <f t="shared" si="2"/>
        <v>61.2</v>
      </c>
      <c r="AG27" s="21">
        <f t="shared" si="3"/>
        <v>71.25</v>
      </c>
      <c r="AH27" s="21">
        <f t="shared" si="4"/>
        <v>78.900000000000006</v>
      </c>
      <c r="AI27" s="21">
        <f t="shared" si="5"/>
        <v>82.600000000000009</v>
      </c>
      <c r="AJ27" s="21">
        <f t="shared" si="6"/>
        <v>81</v>
      </c>
      <c r="AK27" s="21">
        <f t="shared" si="7"/>
        <v>75.5</v>
      </c>
      <c r="AL27" s="21">
        <f t="shared" si="8"/>
        <v>63.5</v>
      </c>
      <c r="AM27" s="21">
        <f t="shared" si="9"/>
        <v>50.8</v>
      </c>
      <c r="AN27" s="22">
        <f t="shared" si="10"/>
        <v>38.5</v>
      </c>
      <c r="AO27" s="31">
        <f t="shared" si="23"/>
        <v>19.45</v>
      </c>
      <c r="AP27" s="21">
        <f t="shared" si="11"/>
        <v>21.85</v>
      </c>
      <c r="AQ27" s="21">
        <f t="shared" si="12"/>
        <v>31.9</v>
      </c>
      <c r="AR27" s="21">
        <f t="shared" si="13"/>
        <v>40.799999999999997</v>
      </c>
      <c r="AS27" s="21">
        <f t="shared" si="14"/>
        <v>51.150000000000006</v>
      </c>
      <c r="AT27" s="21">
        <f t="shared" si="15"/>
        <v>59.5</v>
      </c>
      <c r="AU27" s="21">
        <f t="shared" si="16"/>
        <v>63.800000000000004</v>
      </c>
      <c r="AV27" s="21">
        <f t="shared" si="17"/>
        <v>62</v>
      </c>
      <c r="AW27" s="21">
        <f t="shared" si="18"/>
        <v>55.5</v>
      </c>
      <c r="AX27" s="21">
        <f t="shared" si="19"/>
        <v>43.900000000000006</v>
      </c>
      <c r="AY27" s="21">
        <f t="shared" si="20"/>
        <v>35</v>
      </c>
      <c r="AZ27" s="21">
        <f t="shared" si="21"/>
        <v>25.299999999999997</v>
      </c>
      <c r="BF27" s="53"/>
      <c r="BG27" s="53"/>
      <c r="BH27" s="53"/>
      <c r="BI27" s="52"/>
      <c r="BJ27" s="52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53"/>
      <c r="GZ27" s="53"/>
      <c r="HA27" s="53"/>
      <c r="HB27" s="53"/>
    </row>
    <row r="28" spans="2:210" ht="14.1" customHeight="1" x14ac:dyDescent="0.3">
      <c r="B28" s="20" t="s">
        <v>46</v>
      </c>
      <c r="C28" s="10" t="s">
        <v>47</v>
      </c>
      <c r="D28" s="21">
        <v>18.600000000000001</v>
      </c>
      <c r="E28" s="21">
        <v>21.8</v>
      </c>
      <c r="F28" s="21">
        <v>32.4</v>
      </c>
      <c r="G28" s="21">
        <v>43.9</v>
      </c>
      <c r="H28" s="21">
        <v>55.2</v>
      </c>
      <c r="I28" s="21">
        <v>64.2</v>
      </c>
      <c r="J28" s="21">
        <v>69.5</v>
      </c>
      <c r="K28" s="21">
        <v>67.3</v>
      </c>
      <c r="L28" s="21">
        <v>58.8</v>
      </c>
      <c r="M28" s="21">
        <v>47.8</v>
      </c>
      <c r="N28" s="21">
        <v>37.1</v>
      </c>
      <c r="O28" s="22">
        <v>24.3</v>
      </c>
      <c r="P28" s="48">
        <v>-6.2</v>
      </c>
      <c r="Q28" s="23">
        <v>18.600000000000001</v>
      </c>
      <c r="R28" s="24">
        <v>19.899999999999999</v>
      </c>
      <c r="S28" s="24">
        <v>19.8</v>
      </c>
      <c r="T28" s="24">
        <v>22.7</v>
      </c>
      <c r="U28" s="24">
        <v>24.2</v>
      </c>
      <c r="V28" s="24">
        <v>23.4</v>
      </c>
      <c r="W28" s="24">
        <v>23.1</v>
      </c>
      <c r="X28" s="24">
        <v>23</v>
      </c>
      <c r="Y28" s="24">
        <v>23.6</v>
      </c>
      <c r="Z28" s="24">
        <v>23.2</v>
      </c>
      <c r="AA28" s="24">
        <v>18.8</v>
      </c>
      <c r="AB28" s="29">
        <v>17.899999999999999</v>
      </c>
      <c r="AC28" s="31">
        <f t="shared" si="22"/>
        <v>27.900000000000002</v>
      </c>
      <c r="AD28" s="21">
        <f t="shared" si="0"/>
        <v>31.75</v>
      </c>
      <c r="AE28" s="21">
        <f t="shared" si="1"/>
        <v>42.3</v>
      </c>
      <c r="AF28" s="21">
        <f t="shared" si="2"/>
        <v>55.25</v>
      </c>
      <c r="AG28" s="21">
        <f t="shared" si="3"/>
        <v>67.3</v>
      </c>
      <c r="AH28" s="21">
        <f t="shared" si="4"/>
        <v>75.900000000000006</v>
      </c>
      <c r="AI28" s="21">
        <f t="shared" si="5"/>
        <v>81.05</v>
      </c>
      <c r="AJ28" s="21">
        <f t="shared" si="6"/>
        <v>78.8</v>
      </c>
      <c r="AK28" s="21">
        <f t="shared" si="7"/>
        <v>70.599999999999994</v>
      </c>
      <c r="AL28" s="21">
        <f t="shared" si="8"/>
        <v>59.4</v>
      </c>
      <c r="AM28" s="21">
        <f t="shared" si="9"/>
        <v>46.5</v>
      </c>
      <c r="AN28" s="22">
        <f t="shared" si="10"/>
        <v>33.25</v>
      </c>
      <c r="AO28" s="31">
        <f t="shared" si="23"/>
        <v>9.3000000000000007</v>
      </c>
      <c r="AP28" s="21">
        <f t="shared" si="11"/>
        <v>11.850000000000001</v>
      </c>
      <c r="AQ28" s="21">
        <f t="shared" si="12"/>
        <v>22.5</v>
      </c>
      <c r="AR28" s="21">
        <f t="shared" si="13"/>
        <v>32.549999999999997</v>
      </c>
      <c r="AS28" s="21">
        <f t="shared" si="14"/>
        <v>43.1</v>
      </c>
      <c r="AT28" s="21">
        <f t="shared" si="15"/>
        <v>52.5</v>
      </c>
      <c r="AU28" s="21">
        <f t="shared" si="16"/>
        <v>57.95</v>
      </c>
      <c r="AV28" s="21">
        <f t="shared" si="17"/>
        <v>55.8</v>
      </c>
      <c r="AW28" s="21">
        <f t="shared" si="18"/>
        <v>47</v>
      </c>
      <c r="AX28" s="21">
        <f t="shared" si="19"/>
        <v>36.199999999999996</v>
      </c>
      <c r="AY28" s="21">
        <f t="shared" si="20"/>
        <v>27.700000000000003</v>
      </c>
      <c r="AZ28" s="21">
        <f t="shared" si="21"/>
        <v>15.350000000000001</v>
      </c>
      <c r="BF28" s="53"/>
      <c r="BG28" s="53"/>
      <c r="BH28" s="53"/>
      <c r="BI28" s="211"/>
      <c r="BJ28" s="212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53"/>
      <c r="GZ28" s="53"/>
      <c r="HA28" s="53"/>
      <c r="HB28" s="53"/>
    </row>
    <row r="29" spans="2:210" ht="14.1" customHeight="1" x14ac:dyDescent="0.3">
      <c r="B29" s="20" t="s">
        <v>48</v>
      </c>
      <c r="C29" s="10" t="s">
        <v>14</v>
      </c>
      <c r="D29" s="21">
        <v>43.4</v>
      </c>
      <c r="E29" s="21">
        <v>47.9</v>
      </c>
      <c r="F29" s="21">
        <v>56.7</v>
      </c>
      <c r="G29" s="21">
        <v>65.5</v>
      </c>
      <c r="H29" s="21">
        <v>72.8</v>
      </c>
      <c r="I29" s="21">
        <v>81</v>
      </c>
      <c r="J29" s="21">
        <v>85.3</v>
      </c>
      <c r="K29" s="21">
        <v>84.9</v>
      </c>
      <c r="L29" s="21">
        <v>77.400000000000006</v>
      </c>
      <c r="M29" s="21">
        <v>67.2</v>
      </c>
      <c r="N29" s="21">
        <v>56.2</v>
      </c>
      <c r="O29" s="22">
        <v>46.9</v>
      </c>
      <c r="P29" s="48">
        <v>19.899999999999999</v>
      </c>
      <c r="Q29" s="23">
        <v>19.600000000000001</v>
      </c>
      <c r="R29" s="24">
        <v>19.5</v>
      </c>
      <c r="S29" s="24">
        <v>20</v>
      </c>
      <c r="T29" s="24">
        <v>20.3</v>
      </c>
      <c r="U29" s="24">
        <v>18.399999999999999</v>
      </c>
      <c r="V29" s="24">
        <v>18.8</v>
      </c>
      <c r="W29" s="24">
        <v>19.7</v>
      </c>
      <c r="X29" s="24">
        <v>19.8</v>
      </c>
      <c r="Y29" s="24">
        <v>20</v>
      </c>
      <c r="Z29" s="24">
        <v>20.3</v>
      </c>
      <c r="AA29" s="24">
        <v>19.2</v>
      </c>
      <c r="AB29" s="29">
        <v>18.600000000000001</v>
      </c>
      <c r="AC29" s="31">
        <f t="shared" si="22"/>
        <v>53.2</v>
      </c>
      <c r="AD29" s="21">
        <f t="shared" si="0"/>
        <v>57.65</v>
      </c>
      <c r="AE29" s="21">
        <f t="shared" si="1"/>
        <v>66.7</v>
      </c>
      <c r="AF29" s="21">
        <f t="shared" si="2"/>
        <v>75.650000000000006</v>
      </c>
      <c r="AG29" s="21">
        <f t="shared" si="3"/>
        <v>82</v>
      </c>
      <c r="AH29" s="21">
        <f t="shared" si="4"/>
        <v>90.4</v>
      </c>
      <c r="AI29" s="21">
        <f t="shared" si="5"/>
        <v>95.149999999999991</v>
      </c>
      <c r="AJ29" s="21">
        <f t="shared" si="6"/>
        <v>94.800000000000011</v>
      </c>
      <c r="AK29" s="21">
        <f t="shared" si="7"/>
        <v>87.4</v>
      </c>
      <c r="AL29" s="21">
        <f t="shared" si="8"/>
        <v>77.350000000000009</v>
      </c>
      <c r="AM29" s="21">
        <f t="shared" si="9"/>
        <v>65.8</v>
      </c>
      <c r="AN29" s="22">
        <f t="shared" si="10"/>
        <v>56.2</v>
      </c>
      <c r="AO29" s="31">
        <f t="shared" si="23"/>
        <v>33.599999999999994</v>
      </c>
      <c r="AP29" s="21">
        <f t="shared" si="11"/>
        <v>38.15</v>
      </c>
      <c r="AQ29" s="21">
        <f t="shared" si="12"/>
        <v>46.7</v>
      </c>
      <c r="AR29" s="21">
        <f t="shared" si="13"/>
        <v>55.35</v>
      </c>
      <c r="AS29" s="21">
        <f t="shared" si="14"/>
        <v>63.599999999999994</v>
      </c>
      <c r="AT29" s="21">
        <f t="shared" si="15"/>
        <v>71.599999999999994</v>
      </c>
      <c r="AU29" s="21">
        <f t="shared" si="16"/>
        <v>75.45</v>
      </c>
      <c r="AV29" s="21">
        <f t="shared" si="17"/>
        <v>75</v>
      </c>
      <c r="AW29" s="21">
        <f t="shared" si="18"/>
        <v>67.400000000000006</v>
      </c>
      <c r="AX29" s="21">
        <f t="shared" si="19"/>
        <v>57.050000000000004</v>
      </c>
      <c r="AY29" s="21">
        <f t="shared" si="20"/>
        <v>46.6</v>
      </c>
      <c r="AZ29" s="21">
        <f t="shared" si="21"/>
        <v>37.599999999999994</v>
      </c>
      <c r="BF29" s="53"/>
      <c r="BG29" s="53"/>
      <c r="BH29" s="53"/>
      <c r="BI29" s="211"/>
      <c r="BJ29" s="212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53"/>
      <c r="GZ29" s="53"/>
      <c r="HA29" s="53"/>
      <c r="HB29" s="53"/>
    </row>
    <row r="30" spans="2:210" ht="14.1" customHeight="1" x14ac:dyDescent="0.3">
      <c r="B30" s="20" t="s">
        <v>49</v>
      </c>
      <c r="C30" s="10" t="s">
        <v>45</v>
      </c>
      <c r="D30" s="21">
        <v>26</v>
      </c>
      <c r="E30" s="21">
        <v>29.4</v>
      </c>
      <c r="F30" s="21">
        <v>40.5</v>
      </c>
      <c r="G30" s="21">
        <v>51.2</v>
      </c>
      <c r="H30" s="21">
        <v>61.7</v>
      </c>
      <c r="I30" s="21">
        <v>70.400000000000006</v>
      </c>
      <c r="J30" s="21">
        <v>74.2</v>
      </c>
      <c r="K30" s="21">
        <v>72.2</v>
      </c>
      <c r="L30" s="21">
        <v>65.8</v>
      </c>
      <c r="M30" s="21">
        <v>54.1</v>
      </c>
      <c r="N30" s="21">
        <v>42.9</v>
      </c>
      <c r="O30" s="22">
        <v>31.6</v>
      </c>
      <c r="P30" s="48">
        <v>-0.6</v>
      </c>
      <c r="Q30" s="23">
        <v>14</v>
      </c>
      <c r="R30" s="24">
        <v>15.3</v>
      </c>
      <c r="S30" s="24">
        <v>17.5</v>
      </c>
      <c r="T30" s="24">
        <v>19.600000000000001</v>
      </c>
      <c r="U30" s="24">
        <v>19</v>
      </c>
      <c r="V30" s="24">
        <v>18.5</v>
      </c>
      <c r="W30" s="24">
        <v>18.5</v>
      </c>
      <c r="X30" s="24">
        <v>18.8</v>
      </c>
      <c r="Y30" s="24">
        <v>20</v>
      </c>
      <c r="Z30" s="24">
        <v>18.8</v>
      </c>
      <c r="AA30" s="24">
        <v>15.5</v>
      </c>
      <c r="AB30" s="29">
        <v>13.3</v>
      </c>
      <c r="AC30" s="31">
        <f t="shared" si="22"/>
        <v>33</v>
      </c>
      <c r="AD30" s="21">
        <f t="shared" si="0"/>
        <v>37.049999999999997</v>
      </c>
      <c r="AE30" s="21">
        <f t="shared" si="1"/>
        <v>49.25</v>
      </c>
      <c r="AF30" s="21">
        <f t="shared" si="2"/>
        <v>61</v>
      </c>
      <c r="AG30" s="21">
        <f t="shared" si="3"/>
        <v>71.2</v>
      </c>
      <c r="AH30" s="21">
        <f t="shared" si="4"/>
        <v>79.650000000000006</v>
      </c>
      <c r="AI30" s="21">
        <f t="shared" si="5"/>
        <v>83.45</v>
      </c>
      <c r="AJ30" s="21">
        <f t="shared" si="6"/>
        <v>81.600000000000009</v>
      </c>
      <c r="AK30" s="21">
        <f t="shared" si="7"/>
        <v>75.8</v>
      </c>
      <c r="AL30" s="21">
        <f t="shared" si="8"/>
        <v>63.5</v>
      </c>
      <c r="AM30" s="21">
        <f t="shared" si="9"/>
        <v>50.65</v>
      </c>
      <c r="AN30" s="22">
        <f t="shared" si="10"/>
        <v>38.25</v>
      </c>
      <c r="AO30" s="31">
        <f t="shared" si="23"/>
        <v>19</v>
      </c>
      <c r="AP30" s="21">
        <f t="shared" si="11"/>
        <v>21.75</v>
      </c>
      <c r="AQ30" s="21">
        <f t="shared" si="12"/>
        <v>31.75</v>
      </c>
      <c r="AR30" s="21">
        <f t="shared" si="13"/>
        <v>41.400000000000006</v>
      </c>
      <c r="AS30" s="21">
        <f t="shared" si="14"/>
        <v>52.2</v>
      </c>
      <c r="AT30" s="21">
        <f t="shared" si="15"/>
        <v>61.150000000000006</v>
      </c>
      <c r="AU30" s="21">
        <f t="shared" si="16"/>
        <v>64.95</v>
      </c>
      <c r="AV30" s="21">
        <f t="shared" si="17"/>
        <v>62.800000000000004</v>
      </c>
      <c r="AW30" s="21">
        <f t="shared" si="18"/>
        <v>55.8</v>
      </c>
      <c r="AX30" s="21">
        <f t="shared" si="19"/>
        <v>44.7</v>
      </c>
      <c r="AY30" s="21">
        <f t="shared" si="20"/>
        <v>35.15</v>
      </c>
      <c r="AZ30" s="21">
        <f t="shared" si="21"/>
        <v>24.950000000000003</v>
      </c>
      <c r="BF30" s="53"/>
      <c r="BG30" s="53"/>
      <c r="BH30" s="53"/>
      <c r="BI30" s="211"/>
      <c r="BJ30" s="212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53"/>
      <c r="GZ30" s="53"/>
      <c r="HA30" s="53"/>
      <c r="HB30" s="53"/>
    </row>
    <row r="31" spans="2:210" ht="14.1" customHeight="1" x14ac:dyDescent="0.3">
      <c r="B31" s="20" t="s">
        <v>50</v>
      </c>
      <c r="C31" s="11" t="s">
        <v>51</v>
      </c>
      <c r="D31" s="21">
        <v>57.5</v>
      </c>
      <c r="E31" s="21">
        <v>59</v>
      </c>
      <c r="F31" s="21">
        <v>64.3</v>
      </c>
      <c r="G31" s="21">
        <v>69.3</v>
      </c>
      <c r="H31" s="21">
        <v>74.7</v>
      </c>
      <c r="I31" s="21">
        <v>79.400000000000006</v>
      </c>
      <c r="J31" s="21">
        <v>81.2</v>
      </c>
      <c r="K31" s="21">
        <v>81</v>
      </c>
      <c r="L31" s="21">
        <v>79.400000000000006</v>
      </c>
      <c r="M31" s="21">
        <v>73.400000000000006</v>
      </c>
      <c r="N31" s="21">
        <v>65.900000000000006</v>
      </c>
      <c r="O31" s="22">
        <v>60.1</v>
      </c>
      <c r="P31" s="48">
        <v>34</v>
      </c>
      <c r="Q31" s="23">
        <v>19.899999999999999</v>
      </c>
      <c r="R31" s="24">
        <v>19.2</v>
      </c>
      <c r="S31" s="24">
        <v>19.100000000000001</v>
      </c>
      <c r="T31" s="24">
        <v>19.3</v>
      </c>
      <c r="U31" s="24">
        <v>18.3</v>
      </c>
      <c r="V31" s="24">
        <v>15.8</v>
      </c>
      <c r="W31" s="24">
        <v>16.2</v>
      </c>
      <c r="X31" s="24">
        <v>15.4</v>
      </c>
      <c r="Y31" s="24">
        <v>13.6</v>
      </c>
      <c r="Z31" s="24">
        <v>14.9</v>
      </c>
      <c r="AA31" s="24">
        <v>17.3</v>
      </c>
      <c r="AB31" s="29">
        <v>18.600000000000001</v>
      </c>
      <c r="AC31" s="31">
        <f t="shared" si="22"/>
        <v>67.45</v>
      </c>
      <c r="AD31" s="21">
        <f t="shared" si="0"/>
        <v>68.599999999999994</v>
      </c>
      <c r="AE31" s="21">
        <f t="shared" si="1"/>
        <v>73.849999999999994</v>
      </c>
      <c r="AF31" s="21">
        <f t="shared" si="2"/>
        <v>78.95</v>
      </c>
      <c r="AG31" s="21">
        <f t="shared" si="3"/>
        <v>83.850000000000009</v>
      </c>
      <c r="AH31" s="21">
        <f t="shared" si="4"/>
        <v>87.300000000000011</v>
      </c>
      <c r="AI31" s="21">
        <f t="shared" si="5"/>
        <v>89.3</v>
      </c>
      <c r="AJ31" s="21">
        <f t="shared" si="6"/>
        <v>88.7</v>
      </c>
      <c r="AK31" s="21">
        <f t="shared" si="7"/>
        <v>86.2</v>
      </c>
      <c r="AL31" s="21">
        <f t="shared" si="8"/>
        <v>80.850000000000009</v>
      </c>
      <c r="AM31" s="21">
        <f t="shared" si="9"/>
        <v>74.550000000000011</v>
      </c>
      <c r="AN31" s="22">
        <f t="shared" si="10"/>
        <v>69.400000000000006</v>
      </c>
      <c r="AO31" s="31">
        <f t="shared" si="23"/>
        <v>47.55</v>
      </c>
      <c r="AP31" s="21">
        <f t="shared" si="11"/>
        <v>49.4</v>
      </c>
      <c r="AQ31" s="21">
        <f t="shared" si="12"/>
        <v>54.75</v>
      </c>
      <c r="AR31" s="21">
        <f t="shared" si="13"/>
        <v>59.65</v>
      </c>
      <c r="AS31" s="21">
        <f t="shared" si="14"/>
        <v>65.55</v>
      </c>
      <c r="AT31" s="21">
        <f t="shared" si="15"/>
        <v>71.5</v>
      </c>
      <c r="AU31" s="21">
        <f t="shared" si="16"/>
        <v>73.100000000000009</v>
      </c>
      <c r="AV31" s="21">
        <f t="shared" si="17"/>
        <v>73.3</v>
      </c>
      <c r="AW31" s="21">
        <f t="shared" si="18"/>
        <v>72.600000000000009</v>
      </c>
      <c r="AX31" s="21">
        <f t="shared" si="19"/>
        <v>65.95</v>
      </c>
      <c r="AY31" s="21">
        <f t="shared" si="20"/>
        <v>57.250000000000007</v>
      </c>
      <c r="AZ31" s="21">
        <f t="shared" si="21"/>
        <v>50.8</v>
      </c>
      <c r="BF31" s="53"/>
      <c r="BG31" s="53"/>
      <c r="BH31" s="53"/>
      <c r="BI31" s="211"/>
      <c r="BJ31" s="212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53"/>
      <c r="GZ31" s="53"/>
      <c r="HA31" s="53"/>
      <c r="HB31" s="53"/>
    </row>
    <row r="32" spans="2:210" ht="14.1" customHeight="1" x14ac:dyDescent="0.3">
      <c r="B32" s="11" t="s">
        <v>52</v>
      </c>
      <c r="C32" s="10" t="s">
        <v>53</v>
      </c>
      <c r="D32" s="21">
        <v>29.7</v>
      </c>
      <c r="E32" s="21">
        <v>33.4</v>
      </c>
      <c r="F32" s="21">
        <v>39</v>
      </c>
      <c r="G32" s="21">
        <v>48.2</v>
      </c>
      <c r="H32" s="21">
        <v>57.2</v>
      </c>
      <c r="I32" s="21">
        <v>66.900000000000006</v>
      </c>
      <c r="J32" s="21">
        <v>73.5</v>
      </c>
      <c r="K32" s="21">
        <v>71.400000000000006</v>
      </c>
      <c r="L32" s="21">
        <v>62.3</v>
      </c>
      <c r="M32" s="21">
        <v>51.4</v>
      </c>
      <c r="N32" s="21">
        <v>39</v>
      </c>
      <c r="O32" s="22">
        <v>31</v>
      </c>
      <c r="P32" s="48">
        <v>-4</v>
      </c>
      <c r="Q32" s="23">
        <v>23.7</v>
      </c>
      <c r="R32" s="24">
        <v>23.9</v>
      </c>
      <c r="S32" s="24">
        <v>25.8</v>
      </c>
      <c r="T32" s="24">
        <v>25.1</v>
      </c>
      <c r="U32" s="24">
        <v>25.8</v>
      </c>
      <c r="V32" s="24">
        <v>27.4</v>
      </c>
      <c r="W32" s="24">
        <v>27.4</v>
      </c>
      <c r="X32" s="24">
        <v>26.6</v>
      </c>
      <c r="Y32" s="24">
        <v>26.9</v>
      </c>
      <c r="Z32" s="24">
        <v>25.8</v>
      </c>
      <c r="AA32" s="24">
        <v>24.1</v>
      </c>
      <c r="AB32" s="29">
        <v>22.7</v>
      </c>
      <c r="AC32" s="31">
        <f t="shared" si="22"/>
        <v>41.55</v>
      </c>
      <c r="AD32" s="21">
        <f t="shared" si="0"/>
        <v>45.349999999999994</v>
      </c>
      <c r="AE32" s="21">
        <f t="shared" si="1"/>
        <v>51.9</v>
      </c>
      <c r="AF32" s="21">
        <f t="shared" si="2"/>
        <v>60.75</v>
      </c>
      <c r="AG32" s="21">
        <f t="shared" si="3"/>
        <v>70.100000000000009</v>
      </c>
      <c r="AH32" s="21">
        <f t="shared" si="4"/>
        <v>80.600000000000009</v>
      </c>
      <c r="AI32" s="21">
        <f t="shared" si="5"/>
        <v>87.2</v>
      </c>
      <c r="AJ32" s="21">
        <f t="shared" si="6"/>
        <v>84.7</v>
      </c>
      <c r="AK32" s="21">
        <f t="shared" si="7"/>
        <v>75.75</v>
      </c>
      <c r="AL32" s="21">
        <f t="shared" si="8"/>
        <v>64.3</v>
      </c>
      <c r="AM32" s="21">
        <f t="shared" si="9"/>
        <v>51.05</v>
      </c>
      <c r="AN32" s="22">
        <f t="shared" si="10"/>
        <v>42.35</v>
      </c>
      <c r="AO32" s="31">
        <f t="shared" si="23"/>
        <v>17.850000000000001</v>
      </c>
      <c r="AP32" s="21">
        <f t="shared" si="11"/>
        <v>21.45</v>
      </c>
      <c r="AQ32" s="21">
        <f t="shared" si="12"/>
        <v>26.1</v>
      </c>
      <c r="AR32" s="21">
        <f t="shared" si="13"/>
        <v>35.650000000000006</v>
      </c>
      <c r="AS32" s="21">
        <f t="shared" si="14"/>
        <v>44.300000000000004</v>
      </c>
      <c r="AT32" s="21">
        <f t="shared" si="15"/>
        <v>53.2</v>
      </c>
      <c r="AU32" s="21">
        <f t="shared" si="16"/>
        <v>59.8</v>
      </c>
      <c r="AV32" s="21">
        <f t="shared" si="17"/>
        <v>58.100000000000009</v>
      </c>
      <c r="AW32" s="21">
        <f t="shared" si="18"/>
        <v>48.849999999999994</v>
      </c>
      <c r="AX32" s="21">
        <f t="shared" si="19"/>
        <v>38.5</v>
      </c>
      <c r="AY32" s="21">
        <f t="shared" si="20"/>
        <v>26.95</v>
      </c>
      <c r="AZ32" s="21">
        <f t="shared" si="21"/>
        <v>19.649999999999999</v>
      </c>
      <c r="BF32" s="53"/>
      <c r="BG32" s="53"/>
      <c r="BH32" s="53"/>
      <c r="BI32" s="211"/>
      <c r="BJ32" s="212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53"/>
      <c r="GZ32" s="53"/>
      <c r="HA32" s="53"/>
      <c r="HB32" s="53"/>
    </row>
    <row r="33" spans="2:210" ht="14.1" customHeight="1" x14ac:dyDescent="0.3">
      <c r="B33" s="20" t="s">
        <v>54</v>
      </c>
      <c r="C33" s="10" t="s">
        <v>55</v>
      </c>
      <c r="D33" s="21">
        <v>19.399999999999999</v>
      </c>
      <c r="E33" s="21">
        <v>24.7</v>
      </c>
      <c r="F33" s="21">
        <v>37.299999999999997</v>
      </c>
      <c r="G33" s="21">
        <v>50.9</v>
      </c>
      <c r="H33" s="21">
        <v>62.3</v>
      </c>
      <c r="I33" s="21">
        <v>71.8</v>
      </c>
      <c r="J33" s="21">
        <v>76.599999999999994</v>
      </c>
      <c r="K33" s="21">
        <v>73.900000000000006</v>
      </c>
      <c r="L33" s="21">
        <v>65.099999999999994</v>
      </c>
      <c r="M33" s="21">
        <v>53.5</v>
      </c>
      <c r="N33" s="21">
        <v>39</v>
      </c>
      <c r="O33" s="22">
        <v>24.4</v>
      </c>
      <c r="P33" s="48">
        <v>-7.8</v>
      </c>
      <c r="Q33" s="23">
        <v>15.9</v>
      </c>
      <c r="R33" s="24">
        <v>16.5</v>
      </c>
      <c r="S33" s="24">
        <v>18.5</v>
      </c>
      <c r="T33" s="24">
        <v>20.100000000000001</v>
      </c>
      <c r="U33" s="24">
        <v>19.100000000000001</v>
      </c>
      <c r="V33" s="24">
        <v>18.7</v>
      </c>
      <c r="W33" s="24">
        <v>18.2</v>
      </c>
      <c r="X33" s="2">
        <v>18.2</v>
      </c>
      <c r="Y33" s="24">
        <v>20.100000000000001</v>
      </c>
      <c r="Z33" s="24">
        <v>19.399999999999999</v>
      </c>
      <c r="AA33" s="24">
        <v>16.600000000000001</v>
      </c>
      <c r="AB33" s="29">
        <v>15.4</v>
      </c>
      <c r="AC33" s="31">
        <f t="shared" si="22"/>
        <v>27.349999999999998</v>
      </c>
      <c r="AD33" s="21">
        <f t="shared" si="0"/>
        <v>32.950000000000003</v>
      </c>
      <c r="AE33" s="21">
        <f t="shared" si="1"/>
        <v>46.55</v>
      </c>
      <c r="AF33" s="21">
        <f t="shared" si="2"/>
        <v>60.95</v>
      </c>
      <c r="AG33" s="21">
        <f t="shared" si="3"/>
        <v>71.849999999999994</v>
      </c>
      <c r="AH33" s="21">
        <f t="shared" si="4"/>
        <v>81.149999999999991</v>
      </c>
      <c r="AI33" s="21">
        <f t="shared" si="5"/>
        <v>85.699999999999989</v>
      </c>
      <c r="AJ33" s="21">
        <f t="shared" si="6"/>
        <v>83</v>
      </c>
      <c r="AK33" s="21">
        <f t="shared" si="7"/>
        <v>75.149999999999991</v>
      </c>
      <c r="AL33" s="21">
        <f t="shared" si="8"/>
        <v>63.2</v>
      </c>
      <c r="AM33" s="21">
        <f t="shared" si="9"/>
        <v>47.3</v>
      </c>
      <c r="AN33" s="22">
        <f t="shared" si="10"/>
        <v>32.1</v>
      </c>
      <c r="AO33" s="31">
        <f t="shared" si="23"/>
        <v>11.45</v>
      </c>
      <c r="AP33" s="21">
        <f t="shared" si="11"/>
        <v>16.45</v>
      </c>
      <c r="AQ33" s="21">
        <f t="shared" si="12"/>
        <v>28.049999999999997</v>
      </c>
      <c r="AR33" s="21">
        <f t="shared" si="13"/>
        <v>40.849999999999994</v>
      </c>
      <c r="AS33" s="21">
        <f t="shared" si="14"/>
        <v>52.75</v>
      </c>
      <c r="AT33" s="21">
        <f t="shared" si="15"/>
        <v>62.449999999999996</v>
      </c>
      <c r="AU33" s="21">
        <f t="shared" si="16"/>
        <v>67.5</v>
      </c>
      <c r="AV33" s="21">
        <f t="shared" si="17"/>
        <v>64.800000000000011</v>
      </c>
      <c r="AW33" s="21">
        <f t="shared" si="18"/>
        <v>55.05</v>
      </c>
      <c r="AX33" s="21">
        <f t="shared" si="19"/>
        <v>43.8</v>
      </c>
      <c r="AY33" s="21">
        <f t="shared" si="20"/>
        <v>30.7</v>
      </c>
      <c r="AZ33" s="21">
        <f t="shared" si="21"/>
        <v>16.7</v>
      </c>
      <c r="BF33" s="53"/>
      <c r="BG33" s="53"/>
      <c r="BH33" s="53"/>
      <c r="BI33" s="211"/>
      <c r="BJ33" s="212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4"/>
      <c r="GV33" s="214"/>
      <c r="GW33" s="214"/>
      <c r="GX33" s="214"/>
      <c r="GY33" s="53"/>
      <c r="GZ33" s="53"/>
      <c r="HA33" s="53"/>
      <c r="HB33" s="53"/>
    </row>
    <row r="34" spans="2:210" ht="14.1" customHeight="1" x14ac:dyDescent="0.3">
      <c r="B34" s="20" t="s">
        <v>56</v>
      </c>
      <c r="C34" s="10" t="s">
        <v>57</v>
      </c>
      <c r="D34" s="21">
        <v>22.9</v>
      </c>
      <c r="E34" s="21">
        <v>25.4</v>
      </c>
      <c r="F34" s="21">
        <v>35.700000000000003</v>
      </c>
      <c r="G34" s="21">
        <v>47.3</v>
      </c>
      <c r="H34" s="21">
        <v>58.4</v>
      </c>
      <c r="I34" s="21">
        <v>67.599999999999994</v>
      </c>
      <c r="J34" s="21">
        <v>72.3</v>
      </c>
      <c r="K34" s="21">
        <v>70.5</v>
      </c>
      <c r="L34" s="21">
        <v>63.2</v>
      </c>
      <c r="M34" s="21">
        <v>51.2</v>
      </c>
      <c r="N34" s="21">
        <v>40.200000000000003</v>
      </c>
      <c r="O34" s="22">
        <v>28.3</v>
      </c>
      <c r="P34" s="48">
        <v>3.4</v>
      </c>
      <c r="Q34" s="23">
        <v>11.5</v>
      </c>
      <c r="R34" s="24">
        <v>12.8</v>
      </c>
      <c r="S34" s="24">
        <v>15.4</v>
      </c>
      <c r="T34" s="24">
        <v>17.8</v>
      </c>
      <c r="U34" s="24">
        <v>18.7</v>
      </c>
      <c r="V34" s="24">
        <v>18.2</v>
      </c>
      <c r="W34" s="24">
        <v>17.5</v>
      </c>
      <c r="X34" s="24">
        <v>16.5</v>
      </c>
      <c r="Y34" s="24">
        <v>17.100000000000001</v>
      </c>
      <c r="Z34" s="24">
        <v>15.5</v>
      </c>
      <c r="AA34" s="24">
        <v>12.3</v>
      </c>
      <c r="AB34" s="29">
        <v>10.5</v>
      </c>
      <c r="AC34" s="31">
        <f t="shared" si="22"/>
        <v>28.65</v>
      </c>
      <c r="AD34" s="21">
        <f t="shared" si="0"/>
        <v>31.799999999999997</v>
      </c>
      <c r="AE34" s="21">
        <f t="shared" si="1"/>
        <v>43.400000000000006</v>
      </c>
      <c r="AF34" s="21">
        <f t="shared" si="2"/>
        <v>56.199999999999996</v>
      </c>
      <c r="AG34" s="21">
        <f t="shared" si="3"/>
        <v>67.75</v>
      </c>
      <c r="AH34" s="21">
        <f t="shared" si="4"/>
        <v>76.699999999999989</v>
      </c>
      <c r="AI34" s="21">
        <f t="shared" si="5"/>
        <v>81.05</v>
      </c>
      <c r="AJ34" s="21">
        <f t="shared" si="6"/>
        <v>78.75</v>
      </c>
      <c r="AK34" s="21">
        <f t="shared" si="7"/>
        <v>71.75</v>
      </c>
      <c r="AL34" s="21">
        <f t="shared" si="8"/>
        <v>58.95</v>
      </c>
      <c r="AM34" s="21">
        <f t="shared" si="9"/>
        <v>46.35</v>
      </c>
      <c r="AN34" s="22">
        <f t="shared" si="10"/>
        <v>33.549999999999997</v>
      </c>
      <c r="AO34" s="31">
        <f t="shared" si="23"/>
        <v>17.149999999999999</v>
      </c>
      <c r="AP34" s="21">
        <f t="shared" si="11"/>
        <v>19</v>
      </c>
      <c r="AQ34" s="21">
        <f t="shared" si="12"/>
        <v>28.000000000000004</v>
      </c>
      <c r="AR34" s="21">
        <f t="shared" si="13"/>
        <v>38.4</v>
      </c>
      <c r="AS34" s="21">
        <f t="shared" si="14"/>
        <v>49.05</v>
      </c>
      <c r="AT34" s="21">
        <f t="shared" si="15"/>
        <v>58.499999999999993</v>
      </c>
      <c r="AU34" s="21">
        <f t="shared" si="16"/>
        <v>63.55</v>
      </c>
      <c r="AV34" s="21">
        <f t="shared" si="17"/>
        <v>62.25</v>
      </c>
      <c r="AW34" s="21">
        <f t="shared" si="18"/>
        <v>54.650000000000006</v>
      </c>
      <c r="AX34" s="21">
        <f t="shared" si="19"/>
        <v>43.45</v>
      </c>
      <c r="AY34" s="21">
        <f t="shared" si="20"/>
        <v>34.050000000000004</v>
      </c>
      <c r="AZ34" s="21">
        <f t="shared" si="21"/>
        <v>23.05</v>
      </c>
      <c r="BF34" s="53"/>
      <c r="BG34" s="53"/>
      <c r="BH34" s="53"/>
      <c r="BI34" s="211"/>
      <c r="BJ34" s="212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53"/>
      <c r="GZ34" s="53"/>
      <c r="HA34" s="53"/>
      <c r="HB34" s="53"/>
    </row>
    <row r="35" spans="2:210" ht="14.1" customHeight="1" x14ac:dyDescent="0.3">
      <c r="B35" s="20" t="s">
        <v>58</v>
      </c>
      <c r="C35" s="11" t="s">
        <v>59</v>
      </c>
      <c r="D35" s="21">
        <v>30.6</v>
      </c>
      <c r="E35" s="21">
        <v>33.4</v>
      </c>
      <c r="F35" s="21">
        <v>42.7</v>
      </c>
      <c r="G35" s="21">
        <v>52.2</v>
      </c>
      <c r="H35" s="21">
        <v>62.5</v>
      </c>
      <c r="I35" s="21">
        <v>71.5</v>
      </c>
      <c r="J35" s="21">
        <v>76.400000000000006</v>
      </c>
      <c r="K35" s="21">
        <v>75</v>
      </c>
      <c r="L35" s="21">
        <v>68</v>
      </c>
      <c r="M35" s="21">
        <v>56.2</v>
      </c>
      <c r="N35" s="21">
        <v>46.3</v>
      </c>
      <c r="O35" s="22">
        <v>35.799999999999997</v>
      </c>
      <c r="P35" s="48">
        <v>13.8</v>
      </c>
      <c r="Q35" s="23">
        <v>14.5</v>
      </c>
      <c r="R35" s="24">
        <v>15.3</v>
      </c>
      <c r="S35" s="24">
        <v>16.8</v>
      </c>
      <c r="T35" s="24">
        <v>17.899999999999999</v>
      </c>
      <c r="U35" s="24">
        <v>17.600000000000001</v>
      </c>
      <c r="V35" s="24">
        <v>17.100000000000001</v>
      </c>
      <c r="W35" s="24">
        <v>16.399999999999999</v>
      </c>
      <c r="X35" s="24">
        <v>15.8</v>
      </c>
      <c r="Y35" s="24">
        <v>16.3</v>
      </c>
      <c r="Z35" s="24">
        <v>17.3</v>
      </c>
      <c r="AA35" s="24">
        <v>16.600000000000001</v>
      </c>
      <c r="AB35" s="29">
        <v>14.9</v>
      </c>
      <c r="AC35" s="31">
        <f t="shared" si="22"/>
        <v>37.85</v>
      </c>
      <c r="AD35" s="21">
        <f t="shared" si="0"/>
        <v>41.05</v>
      </c>
      <c r="AE35" s="21">
        <f t="shared" si="1"/>
        <v>51.1</v>
      </c>
      <c r="AF35" s="21">
        <f t="shared" si="2"/>
        <v>61.150000000000006</v>
      </c>
      <c r="AG35" s="21">
        <f t="shared" si="3"/>
        <v>71.3</v>
      </c>
      <c r="AH35" s="21">
        <f t="shared" si="4"/>
        <v>80.05</v>
      </c>
      <c r="AI35" s="21">
        <f t="shared" si="5"/>
        <v>84.600000000000009</v>
      </c>
      <c r="AJ35" s="21">
        <f t="shared" si="6"/>
        <v>82.9</v>
      </c>
      <c r="AK35" s="21">
        <f t="shared" si="7"/>
        <v>76.150000000000006</v>
      </c>
      <c r="AL35" s="21">
        <f t="shared" si="8"/>
        <v>64.850000000000009</v>
      </c>
      <c r="AM35" s="21">
        <f t="shared" si="9"/>
        <v>54.599999999999994</v>
      </c>
      <c r="AN35" s="22">
        <f t="shared" si="10"/>
        <v>43.25</v>
      </c>
      <c r="AO35" s="31">
        <f t="shared" si="23"/>
        <v>23.35</v>
      </c>
      <c r="AP35" s="21">
        <f t="shared" si="11"/>
        <v>25.75</v>
      </c>
      <c r="AQ35" s="21">
        <f t="shared" si="12"/>
        <v>34.300000000000004</v>
      </c>
      <c r="AR35" s="21">
        <f t="shared" si="13"/>
        <v>43.25</v>
      </c>
      <c r="AS35" s="21">
        <f t="shared" si="14"/>
        <v>53.7</v>
      </c>
      <c r="AT35" s="21">
        <f t="shared" si="15"/>
        <v>62.95</v>
      </c>
      <c r="AU35" s="21">
        <f t="shared" si="16"/>
        <v>68.2</v>
      </c>
      <c r="AV35" s="21">
        <f t="shared" si="17"/>
        <v>67.099999999999994</v>
      </c>
      <c r="AW35" s="21">
        <f t="shared" si="18"/>
        <v>59.85</v>
      </c>
      <c r="AX35" s="21">
        <f t="shared" si="19"/>
        <v>47.550000000000004</v>
      </c>
      <c r="AY35" s="21">
        <f t="shared" si="20"/>
        <v>38</v>
      </c>
      <c r="AZ35" s="21">
        <f t="shared" si="21"/>
        <v>28.349999999999998</v>
      </c>
      <c r="BF35" s="53"/>
      <c r="BG35" s="53"/>
      <c r="BH35" s="53"/>
      <c r="BI35" s="211"/>
      <c r="BJ35" s="212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53"/>
      <c r="GZ35" s="53"/>
      <c r="HA35" s="53"/>
      <c r="HB35" s="53"/>
    </row>
    <row r="36" spans="2:210" ht="14.1" customHeight="1" x14ac:dyDescent="0.3">
      <c r="B36" s="20" t="s">
        <v>60</v>
      </c>
      <c r="C36" s="10" t="s">
        <v>61</v>
      </c>
      <c r="D36" s="21">
        <v>7</v>
      </c>
      <c r="E36" s="21">
        <v>12.3</v>
      </c>
      <c r="F36" s="21">
        <v>24.4</v>
      </c>
      <c r="G36" s="21">
        <v>38.6</v>
      </c>
      <c r="H36" s="21">
        <v>50.8</v>
      </c>
      <c r="I36" s="21">
        <v>59.8</v>
      </c>
      <c r="J36" s="21">
        <v>66.099999999999994</v>
      </c>
      <c r="K36" s="21">
        <v>63.7</v>
      </c>
      <c r="L36" s="21">
        <v>54.2</v>
      </c>
      <c r="M36" s="21">
        <v>43.7</v>
      </c>
      <c r="N36" s="21">
        <v>28.4</v>
      </c>
      <c r="O36" s="22">
        <v>12.8</v>
      </c>
      <c r="P36" s="48">
        <v>-20.2</v>
      </c>
      <c r="Q36" s="23">
        <v>16.2</v>
      </c>
      <c r="R36" s="24">
        <v>16.7</v>
      </c>
      <c r="S36" s="24">
        <v>15.5</v>
      </c>
      <c r="T36" s="24">
        <v>18</v>
      </c>
      <c r="U36" s="24">
        <v>20.100000000000001</v>
      </c>
      <c r="V36" s="24">
        <v>20.100000000000001</v>
      </c>
      <c r="W36" s="24">
        <v>19.600000000000001</v>
      </c>
      <c r="X36" s="24">
        <v>18.399999999999999</v>
      </c>
      <c r="Y36" s="24">
        <v>17.5</v>
      </c>
      <c r="Z36" s="24">
        <v>15.7</v>
      </c>
      <c r="AA36" s="24">
        <v>12.7</v>
      </c>
      <c r="AB36" s="29">
        <v>14</v>
      </c>
      <c r="AC36" s="31">
        <f t="shared" ref="AC36:AC67" si="24">D36+Q36/2</f>
        <v>15.1</v>
      </c>
      <c r="AD36" s="21">
        <f t="shared" ref="AD36:AD67" si="25">E36+R36/2</f>
        <v>20.65</v>
      </c>
      <c r="AE36" s="21">
        <f t="shared" ref="AE36:AE67" si="26">F36+S36/2</f>
        <v>32.15</v>
      </c>
      <c r="AF36" s="21">
        <f t="shared" ref="AF36:AF67" si="27">G36+T36/2</f>
        <v>47.6</v>
      </c>
      <c r="AG36" s="21">
        <f t="shared" ref="AG36:AG67" si="28">H36+U36/2</f>
        <v>60.849999999999994</v>
      </c>
      <c r="AH36" s="21">
        <f t="shared" ref="AH36:AH67" si="29">I36+V36/2</f>
        <v>69.849999999999994</v>
      </c>
      <c r="AI36" s="21">
        <f t="shared" ref="AI36:AI67" si="30">J36+W36/2</f>
        <v>75.899999999999991</v>
      </c>
      <c r="AJ36" s="21">
        <f t="shared" ref="AJ36:AJ67" si="31">K36+X36/2</f>
        <v>72.900000000000006</v>
      </c>
      <c r="AK36" s="21">
        <f t="shared" ref="AK36:AK67" si="32">L36+Y36/2</f>
        <v>62.95</v>
      </c>
      <c r="AL36" s="21">
        <f t="shared" ref="AL36:AL67" si="33">M36+Z36/2</f>
        <v>51.550000000000004</v>
      </c>
      <c r="AM36" s="21">
        <f t="shared" ref="AM36:AM67" si="34">N36+AA36/2</f>
        <v>34.75</v>
      </c>
      <c r="AN36" s="22">
        <f t="shared" ref="AN36:AN67" si="35">O36+AB36/2</f>
        <v>19.8</v>
      </c>
      <c r="AO36" s="31">
        <f t="shared" ref="AO36:AO67" si="36">D36-Q36/2</f>
        <v>-1.0999999999999996</v>
      </c>
      <c r="AP36" s="21">
        <f t="shared" ref="AP36:AP67" si="37">E36-R36/2</f>
        <v>3.9500000000000011</v>
      </c>
      <c r="AQ36" s="21">
        <f t="shared" ref="AQ36:AQ67" si="38">F36-S36/2</f>
        <v>16.649999999999999</v>
      </c>
      <c r="AR36" s="21">
        <f t="shared" ref="AR36:AR67" si="39">G36-T36/2</f>
        <v>29.6</v>
      </c>
      <c r="AS36" s="21">
        <f t="shared" ref="AS36:AS67" si="40">H36-U36/2</f>
        <v>40.75</v>
      </c>
      <c r="AT36" s="21">
        <f t="shared" ref="AT36:AT67" si="41">I36-V36/2</f>
        <v>49.75</v>
      </c>
      <c r="AU36" s="21">
        <f t="shared" ref="AU36:AU67" si="42">J36-W36/2</f>
        <v>56.3</v>
      </c>
      <c r="AV36" s="21">
        <f t="shared" ref="AV36:AV67" si="43">K36-X36/2</f>
        <v>54.5</v>
      </c>
      <c r="AW36" s="21">
        <f t="shared" ref="AW36:AW67" si="44">L36-Y36/2</f>
        <v>45.45</v>
      </c>
      <c r="AX36" s="21">
        <f t="shared" ref="AX36:AX67" si="45">M36-Z36/2</f>
        <v>35.85</v>
      </c>
      <c r="AY36" s="21">
        <f t="shared" ref="AY36:AY67" si="46">N36-AA36/2</f>
        <v>22.049999999999997</v>
      </c>
      <c r="AZ36" s="21">
        <f t="shared" ref="AZ36:AZ67" si="47">O36-AB36/2</f>
        <v>5.8000000000000007</v>
      </c>
      <c r="BF36" s="53"/>
      <c r="BG36" s="53"/>
      <c r="BH36" s="53"/>
      <c r="BI36" s="212"/>
      <c r="BJ36" s="212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53"/>
      <c r="GZ36" s="53"/>
      <c r="HA36" s="53"/>
      <c r="HB36" s="53"/>
    </row>
    <row r="37" spans="2:210" ht="14.1" customHeight="1" x14ac:dyDescent="0.3">
      <c r="B37" s="20" t="s">
        <v>62</v>
      </c>
      <c r="C37" s="10" t="s">
        <v>63</v>
      </c>
      <c r="D37" s="21">
        <v>30.1</v>
      </c>
      <c r="E37" s="21">
        <v>34.4</v>
      </c>
      <c r="F37" s="21">
        <v>45.8</v>
      </c>
      <c r="G37" s="21">
        <v>56.2</v>
      </c>
      <c r="H37" s="21">
        <v>65.5</v>
      </c>
      <c r="I37" s="21">
        <v>74.8</v>
      </c>
      <c r="J37" s="21">
        <v>78.400000000000006</v>
      </c>
      <c r="K37" s="21">
        <v>76.099999999999994</v>
      </c>
      <c r="L37" s="21">
        <v>69.2</v>
      </c>
      <c r="M37" s="21">
        <v>57.2</v>
      </c>
      <c r="N37" s="21">
        <v>46.2</v>
      </c>
      <c r="O37" s="22">
        <v>35.200000000000003</v>
      </c>
      <c r="P37" s="48">
        <v>3.7</v>
      </c>
      <c r="Q37" s="23">
        <v>15.2</v>
      </c>
      <c r="R37" s="24">
        <v>17</v>
      </c>
      <c r="S37" s="24">
        <v>19.3</v>
      </c>
      <c r="T37" s="24">
        <v>20.9</v>
      </c>
      <c r="U37" s="24">
        <v>20.399999999999999</v>
      </c>
      <c r="V37" s="24">
        <v>19.7</v>
      </c>
      <c r="W37" s="24">
        <v>19.100000000000001</v>
      </c>
      <c r="X37" s="24">
        <v>20.3</v>
      </c>
      <c r="Y37" s="24">
        <v>22.2</v>
      </c>
      <c r="Z37" s="24">
        <v>22.3</v>
      </c>
      <c r="AA37" s="24">
        <v>18.100000000000001</v>
      </c>
      <c r="AB37" s="29">
        <v>15.4</v>
      </c>
      <c r="AC37" s="31">
        <f t="shared" si="24"/>
        <v>37.700000000000003</v>
      </c>
      <c r="AD37" s="21">
        <f t="shared" si="25"/>
        <v>42.9</v>
      </c>
      <c r="AE37" s="21">
        <f t="shared" si="26"/>
        <v>55.449999999999996</v>
      </c>
      <c r="AF37" s="21">
        <f t="shared" si="27"/>
        <v>66.650000000000006</v>
      </c>
      <c r="AG37" s="21">
        <f t="shared" si="28"/>
        <v>75.7</v>
      </c>
      <c r="AH37" s="21">
        <f t="shared" si="29"/>
        <v>84.649999999999991</v>
      </c>
      <c r="AI37" s="21">
        <f t="shared" si="30"/>
        <v>87.95</v>
      </c>
      <c r="AJ37" s="21">
        <f t="shared" si="31"/>
        <v>86.25</v>
      </c>
      <c r="AK37" s="21">
        <f t="shared" si="32"/>
        <v>80.3</v>
      </c>
      <c r="AL37" s="21">
        <f t="shared" si="33"/>
        <v>68.350000000000009</v>
      </c>
      <c r="AM37" s="21">
        <f t="shared" si="34"/>
        <v>55.25</v>
      </c>
      <c r="AN37" s="22">
        <f t="shared" si="35"/>
        <v>42.900000000000006</v>
      </c>
      <c r="AO37" s="31">
        <f t="shared" si="36"/>
        <v>22.5</v>
      </c>
      <c r="AP37" s="21">
        <f t="shared" si="37"/>
        <v>25.9</v>
      </c>
      <c r="AQ37" s="21">
        <f t="shared" si="38"/>
        <v>36.15</v>
      </c>
      <c r="AR37" s="21">
        <f t="shared" si="39"/>
        <v>45.75</v>
      </c>
      <c r="AS37" s="21">
        <f t="shared" si="40"/>
        <v>55.3</v>
      </c>
      <c r="AT37" s="21">
        <f t="shared" si="41"/>
        <v>64.95</v>
      </c>
      <c r="AU37" s="21">
        <f t="shared" si="42"/>
        <v>68.850000000000009</v>
      </c>
      <c r="AV37" s="21">
        <f t="shared" si="43"/>
        <v>65.949999999999989</v>
      </c>
      <c r="AW37" s="21">
        <f t="shared" si="44"/>
        <v>58.1</v>
      </c>
      <c r="AX37" s="21">
        <f t="shared" si="45"/>
        <v>46.050000000000004</v>
      </c>
      <c r="AY37" s="21">
        <f t="shared" si="46"/>
        <v>37.150000000000006</v>
      </c>
      <c r="AZ37" s="21">
        <f t="shared" si="47"/>
        <v>27.500000000000004</v>
      </c>
      <c r="BF37" s="53"/>
      <c r="BG37" s="53"/>
      <c r="BH37" s="53"/>
      <c r="BI37" s="211"/>
      <c r="BJ37" s="212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53"/>
      <c r="GZ37" s="53"/>
      <c r="HA37" s="53"/>
      <c r="HB37" s="53"/>
    </row>
    <row r="38" spans="2:210" ht="14.1" customHeight="1" x14ac:dyDescent="0.3">
      <c r="B38" s="10" t="s">
        <v>64</v>
      </c>
      <c r="C38" s="10" t="s">
        <v>6</v>
      </c>
      <c r="D38" s="21">
        <v>-10.1</v>
      </c>
      <c r="E38" s="21">
        <v>-3.6</v>
      </c>
      <c r="F38" s="21">
        <v>11</v>
      </c>
      <c r="G38" s="21">
        <v>30.7</v>
      </c>
      <c r="H38" s="21">
        <v>48.6</v>
      </c>
      <c r="I38" s="21">
        <v>59.8</v>
      </c>
      <c r="J38" s="21">
        <v>62.5</v>
      </c>
      <c r="K38" s="21">
        <v>56.8</v>
      </c>
      <c r="L38" s="21">
        <v>45.5</v>
      </c>
      <c r="M38" s="21">
        <v>25.1</v>
      </c>
      <c r="N38" s="21">
        <v>2.7</v>
      </c>
      <c r="O38" s="22">
        <v>-6.5</v>
      </c>
      <c r="P38" s="48">
        <f>-44-4</f>
        <v>-48</v>
      </c>
      <c r="Q38" s="23">
        <v>15</v>
      </c>
      <c r="R38" s="24">
        <v>19.100000000000001</v>
      </c>
      <c r="S38" s="24">
        <v>24.9</v>
      </c>
      <c r="T38" s="24">
        <v>21.2</v>
      </c>
      <c r="U38" s="24">
        <v>20.6</v>
      </c>
      <c r="V38" s="24">
        <v>20.100000000000001</v>
      </c>
      <c r="W38" s="24">
        <v>18.399999999999999</v>
      </c>
      <c r="X38" s="24">
        <v>17.2</v>
      </c>
      <c r="Y38" s="24">
        <v>17.3</v>
      </c>
      <c r="Z38" s="24">
        <v>13.3</v>
      </c>
      <c r="AA38" s="24">
        <v>14</v>
      </c>
      <c r="AB38" s="29">
        <v>15.2</v>
      </c>
      <c r="AC38" s="31">
        <f t="shared" si="24"/>
        <v>-2.5999999999999996</v>
      </c>
      <c r="AD38" s="21">
        <f t="shared" si="25"/>
        <v>5.9500000000000011</v>
      </c>
      <c r="AE38" s="21">
        <f t="shared" si="26"/>
        <v>23.45</v>
      </c>
      <c r="AF38" s="21">
        <f t="shared" si="27"/>
        <v>41.3</v>
      </c>
      <c r="AG38" s="21">
        <f t="shared" si="28"/>
        <v>58.900000000000006</v>
      </c>
      <c r="AH38" s="21">
        <f t="shared" si="29"/>
        <v>69.849999999999994</v>
      </c>
      <c r="AI38" s="21">
        <f t="shared" si="30"/>
        <v>71.7</v>
      </c>
      <c r="AJ38" s="21">
        <f t="shared" si="31"/>
        <v>65.399999999999991</v>
      </c>
      <c r="AK38" s="21">
        <f t="shared" si="32"/>
        <v>54.15</v>
      </c>
      <c r="AL38" s="21">
        <f t="shared" si="33"/>
        <v>31.75</v>
      </c>
      <c r="AM38" s="21">
        <f t="shared" si="34"/>
        <v>9.6999999999999993</v>
      </c>
      <c r="AN38" s="22">
        <f t="shared" si="35"/>
        <v>1.0999999999999996</v>
      </c>
      <c r="AO38" s="31">
        <f t="shared" si="36"/>
        <v>-17.600000000000001</v>
      </c>
      <c r="AP38" s="21">
        <f t="shared" si="37"/>
        <v>-13.15</v>
      </c>
      <c r="AQ38" s="21">
        <f t="shared" si="38"/>
        <v>-1.4499999999999993</v>
      </c>
      <c r="AR38" s="21">
        <f t="shared" si="39"/>
        <v>20.100000000000001</v>
      </c>
      <c r="AS38" s="21">
        <f t="shared" si="40"/>
        <v>38.299999999999997</v>
      </c>
      <c r="AT38" s="21">
        <f t="shared" si="41"/>
        <v>49.75</v>
      </c>
      <c r="AU38" s="21">
        <f t="shared" si="42"/>
        <v>53.3</v>
      </c>
      <c r="AV38" s="21">
        <f t="shared" si="43"/>
        <v>48.199999999999996</v>
      </c>
      <c r="AW38" s="21">
        <f t="shared" si="44"/>
        <v>36.85</v>
      </c>
      <c r="AX38" s="21">
        <f t="shared" si="45"/>
        <v>18.450000000000003</v>
      </c>
      <c r="AY38" s="21">
        <f t="shared" si="46"/>
        <v>-4.3</v>
      </c>
      <c r="AZ38" s="21">
        <f t="shared" si="47"/>
        <v>-14.1</v>
      </c>
      <c r="BF38" s="53"/>
      <c r="BG38" s="53"/>
      <c r="BH38" s="53"/>
      <c r="BI38" s="211"/>
      <c r="BJ38" s="212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53"/>
      <c r="GZ38" s="53"/>
      <c r="HA38" s="53"/>
      <c r="HB38" s="53"/>
    </row>
    <row r="39" spans="2:210" ht="14.1" customHeight="1" x14ac:dyDescent="0.3">
      <c r="B39" s="20" t="s">
        <v>65</v>
      </c>
      <c r="C39" s="10" t="s">
        <v>22</v>
      </c>
      <c r="D39" s="21">
        <v>5.9</v>
      </c>
      <c r="E39" s="21">
        <v>12</v>
      </c>
      <c r="F39" s="21">
        <v>25.9</v>
      </c>
      <c r="G39" s="21">
        <v>43</v>
      </c>
      <c r="H39" s="21">
        <v>56.2</v>
      </c>
      <c r="I39" s="21">
        <v>65.5</v>
      </c>
      <c r="J39" s="21">
        <v>71.099999999999994</v>
      </c>
      <c r="K39" s="21">
        <v>68.8</v>
      </c>
      <c r="L39" s="21">
        <v>57.7</v>
      </c>
      <c r="M39" s="21">
        <v>45.7</v>
      </c>
      <c r="N39" s="21">
        <v>28.1</v>
      </c>
      <c r="O39" s="22">
        <v>11.6</v>
      </c>
      <c r="P39" s="48">
        <v>-21.1</v>
      </c>
      <c r="Q39" s="23">
        <v>16.8</v>
      </c>
      <c r="R39" s="24">
        <v>16.600000000000001</v>
      </c>
      <c r="S39" s="24">
        <v>15.4</v>
      </c>
      <c r="T39" s="24">
        <v>21.5</v>
      </c>
      <c r="U39" s="24">
        <v>22.5</v>
      </c>
      <c r="V39" s="24">
        <v>21</v>
      </c>
      <c r="W39" s="24">
        <v>21.3</v>
      </c>
      <c r="X39" s="24">
        <v>22.3</v>
      </c>
      <c r="Y39" s="24">
        <v>21.7</v>
      </c>
      <c r="Z39" s="24">
        <v>19.8</v>
      </c>
      <c r="AA39" s="24">
        <v>15.5</v>
      </c>
      <c r="AB39" s="29">
        <v>15.1</v>
      </c>
      <c r="AC39" s="31">
        <f t="shared" si="24"/>
        <v>14.3</v>
      </c>
      <c r="AD39" s="21">
        <f t="shared" si="25"/>
        <v>20.3</v>
      </c>
      <c r="AE39" s="21">
        <f t="shared" si="26"/>
        <v>33.6</v>
      </c>
      <c r="AF39" s="21">
        <f t="shared" si="27"/>
        <v>53.75</v>
      </c>
      <c r="AG39" s="21">
        <f t="shared" si="28"/>
        <v>67.45</v>
      </c>
      <c r="AH39" s="21">
        <f t="shared" si="29"/>
        <v>76</v>
      </c>
      <c r="AI39" s="21">
        <f t="shared" si="30"/>
        <v>81.75</v>
      </c>
      <c r="AJ39" s="21">
        <f t="shared" si="31"/>
        <v>79.95</v>
      </c>
      <c r="AK39" s="21">
        <f t="shared" si="32"/>
        <v>68.55</v>
      </c>
      <c r="AL39" s="21">
        <f t="shared" si="33"/>
        <v>55.6</v>
      </c>
      <c r="AM39" s="21">
        <f t="shared" si="34"/>
        <v>35.85</v>
      </c>
      <c r="AN39" s="22">
        <f t="shared" si="35"/>
        <v>19.149999999999999</v>
      </c>
      <c r="AO39" s="31">
        <f t="shared" si="36"/>
        <v>-2.5</v>
      </c>
      <c r="AP39" s="21">
        <f t="shared" si="37"/>
        <v>3.6999999999999993</v>
      </c>
      <c r="AQ39" s="21">
        <f t="shared" si="38"/>
        <v>18.2</v>
      </c>
      <c r="AR39" s="21">
        <f t="shared" si="39"/>
        <v>32.25</v>
      </c>
      <c r="AS39" s="21">
        <f t="shared" si="40"/>
        <v>44.95</v>
      </c>
      <c r="AT39" s="21">
        <f t="shared" si="41"/>
        <v>55</v>
      </c>
      <c r="AU39" s="21">
        <f t="shared" si="42"/>
        <v>60.449999999999996</v>
      </c>
      <c r="AV39" s="21">
        <f t="shared" si="43"/>
        <v>57.65</v>
      </c>
      <c r="AW39" s="21">
        <f t="shared" si="44"/>
        <v>46.85</v>
      </c>
      <c r="AX39" s="21">
        <f t="shared" si="45"/>
        <v>35.800000000000004</v>
      </c>
      <c r="AY39" s="21">
        <f t="shared" si="46"/>
        <v>20.350000000000001</v>
      </c>
      <c r="AZ39" s="21">
        <f t="shared" si="47"/>
        <v>4.05</v>
      </c>
      <c r="BF39" s="53"/>
      <c r="BG39" s="53"/>
      <c r="BH39" s="53"/>
      <c r="BI39" s="211"/>
      <c r="BJ39" s="212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53"/>
      <c r="GZ39" s="53"/>
      <c r="HA39" s="53"/>
      <c r="HB39" s="53"/>
    </row>
    <row r="40" spans="2:210" ht="14.1" customHeight="1" x14ac:dyDescent="0.3">
      <c r="B40" s="20" t="s">
        <v>66</v>
      </c>
      <c r="C40" s="10" t="s">
        <v>57</v>
      </c>
      <c r="D40" s="21">
        <v>21.5</v>
      </c>
      <c r="E40" s="21">
        <v>23.5</v>
      </c>
      <c r="F40" s="21">
        <v>34</v>
      </c>
      <c r="G40" s="21">
        <v>46</v>
      </c>
      <c r="H40" s="21">
        <v>56.8</v>
      </c>
      <c r="I40" s="21">
        <v>65.900000000000006</v>
      </c>
      <c r="J40" s="21">
        <v>70.599999999999994</v>
      </c>
      <c r="K40" s="21">
        <v>68.599999999999994</v>
      </c>
      <c r="L40" s="21">
        <v>61.4</v>
      </c>
      <c r="M40" s="21">
        <v>50.1</v>
      </c>
      <c r="N40" s="21">
        <v>39.4</v>
      </c>
      <c r="O40" s="22">
        <v>27.2</v>
      </c>
      <c r="P40" s="48">
        <v>-1.7</v>
      </c>
      <c r="Q40" s="23">
        <v>13.2</v>
      </c>
      <c r="R40" s="24">
        <v>14.8</v>
      </c>
      <c r="S40" s="24">
        <v>17.2</v>
      </c>
      <c r="T40" s="24">
        <v>20</v>
      </c>
      <c r="U40" s="24">
        <v>21.3</v>
      </c>
      <c r="V40" s="24">
        <v>21.3</v>
      </c>
      <c r="W40" s="24">
        <v>21</v>
      </c>
      <c r="X40" s="24">
        <v>20.100000000000001</v>
      </c>
      <c r="Y40" s="24">
        <v>20.9</v>
      </c>
      <c r="Z40" s="24">
        <v>18.7</v>
      </c>
      <c r="AA40" s="24">
        <v>14.1</v>
      </c>
      <c r="AB40" s="29">
        <v>12.1</v>
      </c>
      <c r="AC40" s="31">
        <f t="shared" si="24"/>
        <v>28.1</v>
      </c>
      <c r="AD40" s="21">
        <f t="shared" si="25"/>
        <v>30.9</v>
      </c>
      <c r="AE40" s="21">
        <f t="shared" si="26"/>
        <v>42.6</v>
      </c>
      <c r="AF40" s="21">
        <f t="shared" si="27"/>
        <v>56</v>
      </c>
      <c r="AG40" s="21">
        <f t="shared" si="28"/>
        <v>67.45</v>
      </c>
      <c r="AH40" s="21">
        <f t="shared" si="29"/>
        <v>76.550000000000011</v>
      </c>
      <c r="AI40" s="21">
        <f t="shared" si="30"/>
        <v>81.099999999999994</v>
      </c>
      <c r="AJ40" s="21">
        <f t="shared" si="31"/>
        <v>78.649999999999991</v>
      </c>
      <c r="AK40" s="21">
        <f t="shared" si="32"/>
        <v>71.849999999999994</v>
      </c>
      <c r="AL40" s="21">
        <f t="shared" si="33"/>
        <v>59.45</v>
      </c>
      <c r="AM40" s="21">
        <f t="shared" si="34"/>
        <v>46.449999999999996</v>
      </c>
      <c r="AN40" s="22">
        <f t="shared" si="35"/>
        <v>33.25</v>
      </c>
      <c r="AO40" s="31">
        <f t="shared" si="36"/>
        <v>14.9</v>
      </c>
      <c r="AP40" s="21">
        <f t="shared" si="37"/>
        <v>16.100000000000001</v>
      </c>
      <c r="AQ40" s="21">
        <f t="shared" si="38"/>
        <v>25.4</v>
      </c>
      <c r="AR40" s="21">
        <f t="shared" si="39"/>
        <v>36</v>
      </c>
      <c r="AS40" s="21">
        <f t="shared" si="40"/>
        <v>46.15</v>
      </c>
      <c r="AT40" s="21">
        <f t="shared" si="41"/>
        <v>55.250000000000007</v>
      </c>
      <c r="AU40" s="21">
        <f t="shared" si="42"/>
        <v>60.099999999999994</v>
      </c>
      <c r="AV40" s="21">
        <f t="shared" si="43"/>
        <v>58.55</v>
      </c>
      <c r="AW40" s="21">
        <f t="shared" si="44"/>
        <v>50.95</v>
      </c>
      <c r="AX40" s="21">
        <f t="shared" si="45"/>
        <v>40.75</v>
      </c>
      <c r="AY40" s="21">
        <f t="shared" si="46"/>
        <v>32.35</v>
      </c>
      <c r="AZ40" s="21">
        <f t="shared" si="47"/>
        <v>21.15</v>
      </c>
      <c r="BF40" s="53"/>
      <c r="BG40" s="53"/>
      <c r="BH40" s="53"/>
      <c r="BI40" s="211"/>
      <c r="BJ40" s="212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53"/>
      <c r="GZ40" s="53"/>
      <c r="HA40" s="53"/>
      <c r="HB40" s="53"/>
    </row>
    <row r="41" spans="2:210" ht="14.1" customHeight="1" x14ac:dyDescent="0.3">
      <c r="B41" s="20" t="s">
        <v>67</v>
      </c>
      <c r="C41" s="10" t="s">
        <v>63</v>
      </c>
      <c r="D41" s="21">
        <v>22.9</v>
      </c>
      <c r="E41" s="21">
        <v>25.9</v>
      </c>
      <c r="F41" s="21">
        <v>37.6</v>
      </c>
      <c r="G41" s="21">
        <v>49.2</v>
      </c>
      <c r="H41" s="21">
        <v>60.2</v>
      </c>
      <c r="I41" s="21">
        <v>70.2</v>
      </c>
      <c r="J41" s="21">
        <v>74</v>
      </c>
      <c r="K41" s="21">
        <v>71.599999999999994</v>
      </c>
      <c r="L41" s="21">
        <v>64.900000000000006</v>
      </c>
      <c r="M41" s="21">
        <v>52.9</v>
      </c>
      <c r="N41" s="21">
        <v>41.3</v>
      </c>
      <c r="O41" s="22">
        <v>28.6</v>
      </c>
      <c r="P41" s="48">
        <v>-3.6</v>
      </c>
      <c r="Q41" s="23">
        <v>13.6</v>
      </c>
      <c r="R41" s="24">
        <v>14.6</v>
      </c>
      <c r="S41" s="24">
        <v>17.600000000000001</v>
      </c>
      <c r="T41" s="24">
        <v>20.5</v>
      </c>
      <c r="U41" s="24">
        <v>20.7</v>
      </c>
      <c r="V41" s="24">
        <v>20.2</v>
      </c>
      <c r="W41" s="24">
        <v>20</v>
      </c>
      <c r="X41" s="24">
        <v>19.600000000000001</v>
      </c>
      <c r="Y41" s="24">
        <v>21.7</v>
      </c>
      <c r="Z41" s="24">
        <v>19.8</v>
      </c>
      <c r="AA41" s="24">
        <v>15.2</v>
      </c>
      <c r="AB41" s="29">
        <v>12.8</v>
      </c>
      <c r="AC41" s="31">
        <f t="shared" si="24"/>
        <v>29.7</v>
      </c>
      <c r="AD41" s="21">
        <f t="shared" si="25"/>
        <v>33.199999999999996</v>
      </c>
      <c r="AE41" s="21">
        <f t="shared" si="26"/>
        <v>46.400000000000006</v>
      </c>
      <c r="AF41" s="21">
        <f t="shared" si="27"/>
        <v>59.45</v>
      </c>
      <c r="AG41" s="21">
        <f t="shared" si="28"/>
        <v>70.55</v>
      </c>
      <c r="AH41" s="21">
        <f t="shared" si="29"/>
        <v>80.3</v>
      </c>
      <c r="AI41" s="21">
        <f t="shared" si="30"/>
        <v>84</v>
      </c>
      <c r="AJ41" s="21">
        <f t="shared" si="31"/>
        <v>81.399999999999991</v>
      </c>
      <c r="AK41" s="21">
        <f t="shared" si="32"/>
        <v>75.75</v>
      </c>
      <c r="AL41" s="21">
        <f t="shared" si="33"/>
        <v>62.8</v>
      </c>
      <c r="AM41" s="21">
        <f t="shared" si="34"/>
        <v>48.9</v>
      </c>
      <c r="AN41" s="22">
        <f t="shared" si="35"/>
        <v>35</v>
      </c>
      <c r="AO41" s="31">
        <f t="shared" si="36"/>
        <v>16.099999999999998</v>
      </c>
      <c r="AP41" s="21">
        <f t="shared" si="37"/>
        <v>18.599999999999998</v>
      </c>
      <c r="AQ41" s="21">
        <f t="shared" si="38"/>
        <v>28.8</v>
      </c>
      <c r="AR41" s="21">
        <f t="shared" si="39"/>
        <v>38.950000000000003</v>
      </c>
      <c r="AS41" s="21">
        <f t="shared" si="40"/>
        <v>49.85</v>
      </c>
      <c r="AT41" s="21">
        <f t="shared" si="41"/>
        <v>60.1</v>
      </c>
      <c r="AU41" s="21">
        <f t="shared" si="42"/>
        <v>64</v>
      </c>
      <c r="AV41" s="21">
        <f t="shared" si="43"/>
        <v>61.8</v>
      </c>
      <c r="AW41" s="21">
        <f t="shared" si="44"/>
        <v>54.050000000000004</v>
      </c>
      <c r="AX41" s="21">
        <f t="shared" si="45"/>
        <v>43</v>
      </c>
      <c r="AY41" s="21">
        <f t="shared" si="46"/>
        <v>33.699999999999996</v>
      </c>
      <c r="AZ41" s="21">
        <f t="shared" si="47"/>
        <v>22.200000000000003</v>
      </c>
      <c r="BF41" s="53"/>
      <c r="BG41" s="53"/>
      <c r="BH41" s="53"/>
      <c r="BI41" s="211"/>
      <c r="BJ41" s="212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53"/>
      <c r="GZ41" s="53"/>
      <c r="HA41" s="53"/>
      <c r="HB41" s="53"/>
    </row>
    <row r="42" spans="2:210" ht="14.1" customHeight="1" x14ac:dyDescent="0.3">
      <c r="B42" s="10" t="s">
        <v>68</v>
      </c>
      <c r="C42" s="10" t="s">
        <v>69</v>
      </c>
      <c r="D42" s="21">
        <v>45.7</v>
      </c>
      <c r="E42" s="21">
        <v>51.2</v>
      </c>
      <c r="F42" s="21">
        <v>55.1</v>
      </c>
      <c r="G42" s="21">
        <v>61.2</v>
      </c>
      <c r="H42" s="21">
        <v>69</v>
      </c>
      <c r="I42" s="21">
        <v>76.599999999999994</v>
      </c>
      <c r="J42" s="21">
        <v>81.900000000000006</v>
      </c>
      <c r="K42" s="21">
        <v>80.3</v>
      </c>
      <c r="L42" s="21">
        <v>74.5</v>
      </c>
      <c r="M42" s="21">
        <v>65.2</v>
      </c>
      <c r="N42" s="21">
        <v>53.6</v>
      </c>
      <c r="O42" s="22">
        <v>45.4</v>
      </c>
      <c r="P42" s="48">
        <v>30.7</v>
      </c>
      <c r="Q42" s="23">
        <v>14.8</v>
      </c>
      <c r="R42" s="24">
        <v>18.8</v>
      </c>
      <c r="S42" s="24">
        <v>20.5</v>
      </c>
      <c r="T42" s="24">
        <v>24.1</v>
      </c>
      <c r="U42" s="24">
        <v>26.8</v>
      </c>
      <c r="V42" s="24">
        <v>28.7</v>
      </c>
      <c r="W42" s="24">
        <v>29.5</v>
      </c>
      <c r="X42" s="24">
        <v>29.7</v>
      </c>
      <c r="Y42" s="24">
        <v>28.1</v>
      </c>
      <c r="Z42" s="24">
        <v>25.5</v>
      </c>
      <c r="AA42" s="24">
        <v>20</v>
      </c>
      <c r="AB42" s="29">
        <v>15.7</v>
      </c>
      <c r="AC42" s="31">
        <f t="shared" si="24"/>
        <v>53.1</v>
      </c>
      <c r="AD42" s="21">
        <f t="shared" si="25"/>
        <v>60.6</v>
      </c>
      <c r="AE42" s="21">
        <f t="shared" si="26"/>
        <v>65.349999999999994</v>
      </c>
      <c r="AF42" s="21">
        <f t="shared" si="27"/>
        <v>73.25</v>
      </c>
      <c r="AG42" s="21">
        <f t="shared" si="28"/>
        <v>82.4</v>
      </c>
      <c r="AH42" s="21">
        <f t="shared" si="29"/>
        <v>90.949999999999989</v>
      </c>
      <c r="AI42" s="21">
        <f t="shared" si="30"/>
        <v>96.65</v>
      </c>
      <c r="AJ42" s="21">
        <f t="shared" si="31"/>
        <v>95.149999999999991</v>
      </c>
      <c r="AK42" s="21">
        <f t="shared" si="32"/>
        <v>88.55</v>
      </c>
      <c r="AL42" s="21">
        <f t="shared" si="33"/>
        <v>77.95</v>
      </c>
      <c r="AM42" s="21">
        <f t="shared" si="34"/>
        <v>63.6</v>
      </c>
      <c r="AN42" s="22">
        <f t="shared" si="35"/>
        <v>53.25</v>
      </c>
      <c r="AO42" s="31">
        <f t="shared" si="36"/>
        <v>38.300000000000004</v>
      </c>
      <c r="AP42" s="21">
        <f t="shared" si="37"/>
        <v>41.800000000000004</v>
      </c>
      <c r="AQ42" s="21">
        <f t="shared" si="38"/>
        <v>44.85</v>
      </c>
      <c r="AR42" s="21">
        <f t="shared" si="39"/>
        <v>49.150000000000006</v>
      </c>
      <c r="AS42" s="21">
        <f t="shared" si="40"/>
        <v>55.6</v>
      </c>
      <c r="AT42" s="21">
        <f t="shared" si="41"/>
        <v>62.249999999999993</v>
      </c>
      <c r="AU42" s="21">
        <f t="shared" si="42"/>
        <v>67.150000000000006</v>
      </c>
      <c r="AV42" s="21">
        <f t="shared" si="43"/>
        <v>65.45</v>
      </c>
      <c r="AW42" s="21">
        <f t="shared" si="44"/>
        <v>60.45</v>
      </c>
      <c r="AX42" s="21">
        <f t="shared" si="45"/>
        <v>52.45</v>
      </c>
      <c r="AY42" s="21">
        <f t="shared" si="46"/>
        <v>43.6</v>
      </c>
      <c r="AZ42" s="21">
        <f t="shared" si="47"/>
        <v>37.549999999999997</v>
      </c>
      <c r="BF42" s="53"/>
      <c r="BG42" s="53"/>
      <c r="BH42" s="53"/>
      <c r="BI42" s="212"/>
      <c r="BJ42" s="212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53"/>
      <c r="GZ42" s="53"/>
      <c r="HA42" s="53"/>
      <c r="HB42" s="53"/>
    </row>
    <row r="43" spans="2:210" ht="14.1" customHeight="1" x14ac:dyDescent="0.3">
      <c r="B43" s="20" t="s">
        <v>70</v>
      </c>
      <c r="C43" s="10" t="s">
        <v>57</v>
      </c>
      <c r="D43" s="21">
        <v>21.8</v>
      </c>
      <c r="E43" s="21">
        <v>23.7</v>
      </c>
      <c r="F43" s="21">
        <v>34.1</v>
      </c>
      <c r="G43" s="21">
        <v>46</v>
      </c>
      <c r="H43" s="21">
        <v>57.5</v>
      </c>
      <c r="I43" s="21">
        <v>67</v>
      </c>
      <c r="J43" s="21">
        <v>71.599999999999994</v>
      </c>
      <c r="K43" s="21">
        <v>69.5</v>
      </c>
      <c r="L43" s="21">
        <v>61</v>
      </c>
      <c r="M43" s="21">
        <v>49.5</v>
      </c>
      <c r="N43" s="21">
        <v>38</v>
      </c>
      <c r="O43" s="22">
        <v>27.1</v>
      </c>
      <c r="P43" s="48">
        <v>0.3</v>
      </c>
      <c r="Q43" s="23">
        <v>12.1</v>
      </c>
      <c r="R43" s="24">
        <v>13.3</v>
      </c>
      <c r="S43" s="24">
        <v>16.5</v>
      </c>
      <c r="T43" s="24">
        <v>19.600000000000001</v>
      </c>
      <c r="U43" s="24">
        <v>20.7</v>
      </c>
      <c r="V43" s="24">
        <v>20.6</v>
      </c>
      <c r="W43" s="24">
        <v>19.899999999999999</v>
      </c>
      <c r="X43" s="24">
        <v>18.7</v>
      </c>
      <c r="Y43" s="24">
        <v>19.600000000000001</v>
      </c>
      <c r="Z43" s="24">
        <v>17.8</v>
      </c>
      <c r="AA43" s="24">
        <v>13.3</v>
      </c>
      <c r="AB43" s="29">
        <v>11.1</v>
      </c>
      <c r="AC43" s="31">
        <f t="shared" si="24"/>
        <v>27.85</v>
      </c>
      <c r="AD43" s="21">
        <f t="shared" si="25"/>
        <v>30.35</v>
      </c>
      <c r="AE43" s="21">
        <f t="shared" si="26"/>
        <v>42.35</v>
      </c>
      <c r="AF43" s="21">
        <f t="shared" si="27"/>
        <v>55.8</v>
      </c>
      <c r="AG43" s="21">
        <f t="shared" si="28"/>
        <v>67.849999999999994</v>
      </c>
      <c r="AH43" s="21">
        <f t="shared" si="29"/>
        <v>77.3</v>
      </c>
      <c r="AI43" s="21">
        <f t="shared" si="30"/>
        <v>81.55</v>
      </c>
      <c r="AJ43" s="21">
        <f t="shared" si="31"/>
        <v>78.849999999999994</v>
      </c>
      <c r="AK43" s="21">
        <f t="shared" si="32"/>
        <v>70.8</v>
      </c>
      <c r="AL43" s="21">
        <f t="shared" si="33"/>
        <v>58.4</v>
      </c>
      <c r="AM43" s="21">
        <f t="shared" si="34"/>
        <v>44.65</v>
      </c>
      <c r="AN43" s="22">
        <f t="shared" si="35"/>
        <v>32.65</v>
      </c>
      <c r="AO43" s="31">
        <f t="shared" si="36"/>
        <v>15.75</v>
      </c>
      <c r="AP43" s="21">
        <f t="shared" si="37"/>
        <v>17.049999999999997</v>
      </c>
      <c r="AQ43" s="21">
        <f t="shared" si="38"/>
        <v>25.85</v>
      </c>
      <c r="AR43" s="21">
        <f t="shared" si="39"/>
        <v>36.200000000000003</v>
      </c>
      <c r="AS43" s="21">
        <f t="shared" si="40"/>
        <v>47.15</v>
      </c>
      <c r="AT43" s="21">
        <f t="shared" si="41"/>
        <v>56.7</v>
      </c>
      <c r="AU43" s="21">
        <f t="shared" si="42"/>
        <v>61.649999999999991</v>
      </c>
      <c r="AV43" s="21">
        <f t="shared" si="43"/>
        <v>60.15</v>
      </c>
      <c r="AW43" s="21">
        <f t="shared" si="44"/>
        <v>51.2</v>
      </c>
      <c r="AX43" s="21">
        <f t="shared" si="45"/>
        <v>40.6</v>
      </c>
      <c r="AY43" s="21">
        <f t="shared" si="46"/>
        <v>31.35</v>
      </c>
      <c r="AZ43" s="21">
        <f t="shared" si="47"/>
        <v>21.55</v>
      </c>
      <c r="BF43" s="53"/>
      <c r="BG43" s="53"/>
      <c r="BH43" s="53"/>
      <c r="BI43" s="211"/>
      <c r="BJ43" s="212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53"/>
      <c r="GZ43" s="53"/>
      <c r="HA43" s="53"/>
      <c r="HB43" s="53"/>
    </row>
    <row r="44" spans="2:210" ht="14.1" customHeight="1" x14ac:dyDescent="0.3">
      <c r="B44" s="20" t="s">
        <v>71</v>
      </c>
      <c r="C44" s="10" t="s">
        <v>8</v>
      </c>
      <c r="D44" s="21">
        <v>36.700000000000003</v>
      </c>
      <c r="E44" s="21">
        <v>40</v>
      </c>
      <c r="F44" s="21">
        <v>48.8</v>
      </c>
      <c r="G44" s="21">
        <v>57.6</v>
      </c>
      <c r="H44" s="21">
        <v>65.900000000000006</v>
      </c>
      <c r="I44" s="21">
        <v>73.099999999999994</v>
      </c>
      <c r="J44" s="21">
        <v>76.900000000000006</v>
      </c>
      <c r="K44" s="21">
        <v>75.7</v>
      </c>
      <c r="L44" s="21">
        <v>69.7</v>
      </c>
      <c r="M44" s="21">
        <v>58.6</v>
      </c>
      <c r="N44" s="21">
        <v>49.5</v>
      </c>
      <c r="O44" s="22">
        <v>40.5</v>
      </c>
      <c r="P44" s="48">
        <v>15</v>
      </c>
      <c r="Q44" s="23">
        <v>17.7</v>
      </c>
      <c r="R44" s="24">
        <v>19</v>
      </c>
      <c r="S44" s="24">
        <v>20.7</v>
      </c>
      <c r="T44" s="24">
        <v>21.8</v>
      </c>
      <c r="U44" s="24">
        <v>20.399999999999999</v>
      </c>
      <c r="V44" s="24">
        <v>18.5</v>
      </c>
      <c r="W44" s="24">
        <v>17.8</v>
      </c>
      <c r="X44" s="24">
        <v>17.3</v>
      </c>
      <c r="Y44" s="24">
        <v>18</v>
      </c>
      <c r="Z44" s="24">
        <v>20.3</v>
      </c>
      <c r="AA44" s="24">
        <v>20</v>
      </c>
      <c r="AB44" s="29">
        <v>18</v>
      </c>
      <c r="AC44" s="31">
        <f t="shared" si="24"/>
        <v>45.550000000000004</v>
      </c>
      <c r="AD44" s="21">
        <f t="shared" si="25"/>
        <v>49.5</v>
      </c>
      <c r="AE44" s="21">
        <f t="shared" si="26"/>
        <v>59.15</v>
      </c>
      <c r="AF44" s="21">
        <f t="shared" si="27"/>
        <v>68.5</v>
      </c>
      <c r="AG44" s="21">
        <f t="shared" si="28"/>
        <v>76.100000000000009</v>
      </c>
      <c r="AH44" s="21">
        <f t="shared" si="29"/>
        <v>82.35</v>
      </c>
      <c r="AI44" s="21">
        <f t="shared" si="30"/>
        <v>85.800000000000011</v>
      </c>
      <c r="AJ44" s="21">
        <f t="shared" si="31"/>
        <v>84.350000000000009</v>
      </c>
      <c r="AK44" s="21">
        <f t="shared" si="32"/>
        <v>78.7</v>
      </c>
      <c r="AL44" s="21">
        <f t="shared" si="33"/>
        <v>68.75</v>
      </c>
      <c r="AM44" s="21">
        <f t="shared" si="34"/>
        <v>59.5</v>
      </c>
      <c r="AN44" s="22">
        <f t="shared" si="35"/>
        <v>49.5</v>
      </c>
      <c r="AO44" s="31">
        <f t="shared" si="36"/>
        <v>27.85</v>
      </c>
      <c r="AP44" s="21">
        <f t="shared" si="37"/>
        <v>30.5</v>
      </c>
      <c r="AQ44" s="21">
        <f t="shared" si="38"/>
        <v>38.449999999999996</v>
      </c>
      <c r="AR44" s="21">
        <f t="shared" si="39"/>
        <v>46.7</v>
      </c>
      <c r="AS44" s="21">
        <f t="shared" si="40"/>
        <v>55.7</v>
      </c>
      <c r="AT44" s="21">
        <f t="shared" si="41"/>
        <v>63.849999999999994</v>
      </c>
      <c r="AU44" s="21">
        <f t="shared" si="42"/>
        <v>68</v>
      </c>
      <c r="AV44" s="21">
        <f t="shared" si="43"/>
        <v>67.05</v>
      </c>
      <c r="AW44" s="21">
        <f t="shared" si="44"/>
        <v>60.7</v>
      </c>
      <c r="AX44" s="21">
        <f t="shared" si="45"/>
        <v>48.45</v>
      </c>
      <c r="AY44" s="21">
        <f t="shared" si="46"/>
        <v>39.5</v>
      </c>
      <c r="AZ44" s="21">
        <f t="shared" si="47"/>
        <v>31.5</v>
      </c>
      <c r="BF44" s="53"/>
      <c r="BG44" s="53"/>
      <c r="BH44" s="53"/>
      <c r="BI44" s="211"/>
      <c r="BJ44" s="212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53"/>
      <c r="GZ44" s="53"/>
      <c r="HA44" s="53"/>
      <c r="HB44" s="53"/>
    </row>
    <row r="45" spans="2:210" ht="14.1" customHeight="1" x14ac:dyDescent="0.3">
      <c r="B45" s="20" t="s">
        <v>72</v>
      </c>
      <c r="C45" s="10" t="s">
        <v>33</v>
      </c>
      <c r="D45" s="21">
        <v>40.1</v>
      </c>
      <c r="E45" s="21">
        <v>43.4</v>
      </c>
      <c r="F45" s="21">
        <v>51.7</v>
      </c>
      <c r="G45" s="21">
        <v>59.8</v>
      </c>
      <c r="H45" s="21">
        <v>67.900000000000006</v>
      </c>
      <c r="I45" s="21">
        <v>75</v>
      </c>
      <c r="J45" s="21">
        <v>78.2</v>
      </c>
      <c r="K45" s="21">
        <v>77.099999999999994</v>
      </c>
      <c r="L45" s="21">
        <v>71.2</v>
      </c>
      <c r="M45" s="21">
        <v>60.5</v>
      </c>
      <c r="N45" s="21">
        <v>51.6</v>
      </c>
      <c r="O45" s="22">
        <v>43.3</v>
      </c>
      <c r="P45" s="48">
        <v>19.5</v>
      </c>
      <c r="Q45" s="23">
        <v>18.399999999999999</v>
      </c>
      <c r="R45" s="24">
        <v>19.3</v>
      </c>
      <c r="S45" s="24">
        <v>21.3</v>
      </c>
      <c r="T45" s="24">
        <v>22.4</v>
      </c>
      <c r="U45" s="24">
        <v>21.2</v>
      </c>
      <c r="V45" s="24">
        <v>19.5</v>
      </c>
      <c r="W45" s="24">
        <v>19</v>
      </c>
      <c r="X45" s="24">
        <v>18</v>
      </c>
      <c r="Y45" s="24">
        <v>18.5</v>
      </c>
      <c r="Z45" s="24">
        <v>20.399999999999999</v>
      </c>
      <c r="AA45" s="24">
        <v>20</v>
      </c>
      <c r="AB45" s="29">
        <v>18.399999999999999</v>
      </c>
      <c r="AC45" s="31">
        <f t="shared" si="24"/>
        <v>49.3</v>
      </c>
      <c r="AD45" s="21">
        <f t="shared" si="25"/>
        <v>53.05</v>
      </c>
      <c r="AE45" s="21">
        <f t="shared" si="26"/>
        <v>62.35</v>
      </c>
      <c r="AF45" s="21">
        <f t="shared" si="27"/>
        <v>71</v>
      </c>
      <c r="AG45" s="21">
        <f t="shared" si="28"/>
        <v>78.5</v>
      </c>
      <c r="AH45" s="21">
        <f t="shared" si="29"/>
        <v>84.75</v>
      </c>
      <c r="AI45" s="21">
        <f t="shared" si="30"/>
        <v>87.7</v>
      </c>
      <c r="AJ45" s="21">
        <f t="shared" si="31"/>
        <v>86.1</v>
      </c>
      <c r="AK45" s="21">
        <f t="shared" si="32"/>
        <v>80.45</v>
      </c>
      <c r="AL45" s="21">
        <f t="shared" si="33"/>
        <v>70.7</v>
      </c>
      <c r="AM45" s="21">
        <f t="shared" si="34"/>
        <v>61.6</v>
      </c>
      <c r="AN45" s="22">
        <f t="shared" si="35"/>
        <v>52.5</v>
      </c>
      <c r="AO45" s="31">
        <f t="shared" si="36"/>
        <v>30.900000000000002</v>
      </c>
      <c r="AP45" s="21">
        <f t="shared" si="37"/>
        <v>33.75</v>
      </c>
      <c r="AQ45" s="21">
        <f t="shared" si="38"/>
        <v>41.050000000000004</v>
      </c>
      <c r="AR45" s="21">
        <f t="shared" si="39"/>
        <v>48.599999999999994</v>
      </c>
      <c r="AS45" s="21">
        <f t="shared" si="40"/>
        <v>57.300000000000004</v>
      </c>
      <c r="AT45" s="21">
        <f t="shared" si="41"/>
        <v>65.25</v>
      </c>
      <c r="AU45" s="21">
        <f t="shared" si="42"/>
        <v>68.7</v>
      </c>
      <c r="AV45" s="21">
        <f t="shared" si="43"/>
        <v>68.099999999999994</v>
      </c>
      <c r="AW45" s="21">
        <f t="shared" si="44"/>
        <v>61.95</v>
      </c>
      <c r="AX45" s="21">
        <f t="shared" si="45"/>
        <v>50.3</v>
      </c>
      <c r="AY45" s="21">
        <f t="shared" si="46"/>
        <v>41.6</v>
      </c>
      <c r="AZ45" s="21">
        <f t="shared" si="47"/>
        <v>34.099999999999994</v>
      </c>
      <c r="BF45" s="53"/>
      <c r="BG45" s="53"/>
      <c r="BH45" s="53"/>
      <c r="BI45" s="211"/>
      <c r="BJ45" s="212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53"/>
      <c r="GZ45" s="53"/>
      <c r="HA45" s="53"/>
      <c r="HB45" s="53"/>
    </row>
    <row r="46" spans="2:210" ht="14.1" customHeight="1" x14ac:dyDescent="0.3">
      <c r="B46" s="1" t="s">
        <v>73</v>
      </c>
      <c r="C46" s="1" t="s">
        <v>74</v>
      </c>
      <c r="D46" s="21">
        <v>21.2</v>
      </c>
      <c r="E46" s="21">
        <v>21.92</v>
      </c>
      <c r="F46" s="21">
        <v>29.48</v>
      </c>
      <c r="G46" s="21">
        <v>39.200000000000003</v>
      </c>
      <c r="H46" s="21">
        <v>49.64</v>
      </c>
      <c r="I46" s="21">
        <v>59</v>
      </c>
      <c r="J46" s="21">
        <v>65.48</v>
      </c>
      <c r="K46" s="21">
        <v>65.12</v>
      </c>
      <c r="L46" s="21">
        <v>57.38</v>
      </c>
      <c r="M46" s="21">
        <v>46.94</v>
      </c>
      <c r="N46" s="21">
        <v>37.58</v>
      </c>
      <c r="O46" s="22">
        <v>26.96</v>
      </c>
      <c r="P46" s="48">
        <v>-1.4</v>
      </c>
      <c r="Q46" s="23">
        <v>15.1</v>
      </c>
      <c r="R46" s="24">
        <v>15.3</v>
      </c>
      <c r="S46" s="24">
        <v>14.4</v>
      </c>
      <c r="T46" s="24">
        <v>15</v>
      </c>
      <c r="U46" s="24">
        <v>17.399999999999999</v>
      </c>
      <c r="V46" s="24">
        <v>17.5</v>
      </c>
      <c r="W46" s="24">
        <v>16.7</v>
      </c>
      <c r="X46" s="24">
        <v>15.9</v>
      </c>
      <c r="Y46" s="24">
        <v>15.7</v>
      </c>
      <c r="Z46" s="24">
        <v>14.4</v>
      </c>
      <c r="AA46" s="24">
        <v>12.4</v>
      </c>
      <c r="AB46" s="29">
        <v>13.5</v>
      </c>
      <c r="AC46" s="31">
        <f t="shared" si="24"/>
        <v>28.75</v>
      </c>
      <c r="AD46" s="21">
        <f t="shared" si="25"/>
        <v>29.57</v>
      </c>
      <c r="AE46" s="21">
        <f t="shared" si="26"/>
        <v>36.68</v>
      </c>
      <c r="AF46" s="21">
        <f t="shared" si="27"/>
        <v>46.7</v>
      </c>
      <c r="AG46" s="21">
        <f t="shared" si="28"/>
        <v>58.34</v>
      </c>
      <c r="AH46" s="21">
        <f t="shared" si="29"/>
        <v>67.75</v>
      </c>
      <c r="AI46" s="21">
        <f t="shared" si="30"/>
        <v>73.83</v>
      </c>
      <c r="AJ46" s="21">
        <f t="shared" si="31"/>
        <v>73.070000000000007</v>
      </c>
      <c r="AK46" s="21">
        <f t="shared" si="32"/>
        <v>65.23</v>
      </c>
      <c r="AL46" s="21">
        <f t="shared" si="33"/>
        <v>54.14</v>
      </c>
      <c r="AM46" s="21">
        <f t="shared" si="34"/>
        <v>43.78</v>
      </c>
      <c r="AN46" s="22">
        <f t="shared" si="35"/>
        <v>33.71</v>
      </c>
      <c r="AO46" s="31">
        <f t="shared" si="36"/>
        <v>13.649999999999999</v>
      </c>
      <c r="AP46" s="21">
        <f t="shared" si="37"/>
        <v>14.270000000000001</v>
      </c>
      <c r="AQ46" s="21">
        <f t="shared" si="38"/>
        <v>22.28</v>
      </c>
      <c r="AR46" s="21">
        <f t="shared" si="39"/>
        <v>31.700000000000003</v>
      </c>
      <c r="AS46" s="21">
        <f t="shared" si="40"/>
        <v>40.94</v>
      </c>
      <c r="AT46" s="21">
        <f t="shared" si="41"/>
        <v>50.25</v>
      </c>
      <c r="AU46" s="21">
        <f t="shared" si="42"/>
        <v>57.13</v>
      </c>
      <c r="AV46" s="21">
        <f t="shared" si="43"/>
        <v>57.17</v>
      </c>
      <c r="AW46" s="21">
        <f t="shared" si="44"/>
        <v>49.53</v>
      </c>
      <c r="AX46" s="21">
        <f t="shared" si="45"/>
        <v>39.739999999999995</v>
      </c>
      <c r="AY46" s="21">
        <f t="shared" si="46"/>
        <v>31.38</v>
      </c>
      <c r="AZ46" s="21">
        <f t="shared" si="47"/>
        <v>20.21</v>
      </c>
      <c r="BF46" s="53"/>
      <c r="BG46" s="53"/>
      <c r="BH46" s="53"/>
      <c r="BI46" s="212"/>
      <c r="BJ46" s="212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53"/>
      <c r="GZ46" s="53"/>
      <c r="HA46" s="53"/>
      <c r="HB46" s="53"/>
    </row>
    <row r="47" spans="2:210" ht="14.1" customHeight="1" x14ac:dyDescent="0.3">
      <c r="B47" s="20" t="s">
        <v>75</v>
      </c>
      <c r="C47" s="10" t="s">
        <v>76</v>
      </c>
      <c r="D47" s="21">
        <v>28.6</v>
      </c>
      <c r="E47" s="21">
        <v>31.3</v>
      </c>
      <c r="F47" s="21">
        <v>41.2</v>
      </c>
      <c r="G47" s="21">
        <v>51.6</v>
      </c>
      <c r="H47" s="21">
        <v>61.8</v>
      </c>
      <c r="I47" s="21">
        <v>70.900000000000006</v>
      </c>
      <c r="J47" s="21">
        <v>75.7</v>
      </c>
      <c r="K47" s="21">
        <v>74.099999999999994</v>
      </c>
      <c r="L47" s="21">
        <v>66.400000000000006</v>
      </c>
      <c r="M47" s="21">
        <v>54.7</v>
      </c>
      <c r="N47" s="21">
        <v>44.4</v>
      </c>
      <c r="O47" s="22">
        <v>33.6</v>
      </c>
      <c r="P47" s="48">
        <v>8.3000000000000007</v>
      </c>
      <c r="Q47" s="23">
        <v>14</v>
      </c>
      <c r="R47" s="24">
        <v>15.2</v>
      </c>
      <c r="S47" s="24">
        <v>17.899999999999999</v>
      </c>
      <c r="T47" s="24">
        <v>19.600000000000001</v>
      </c>
      <c r="U47" s="24">
        <v>20.3</v>
      </c>
      <c r="V47" s="24">
        <v>19.8</v>
      </c>
      <c r="W47" s="24">
        <v>19.399999999999999</v>
      </c>
      <c r="X47" s="24">
        <v>18.600000000000001</v>
      </c>
      <c r="Y47" s="24">
        <v>19.2</v>
      </c>
      <c r="Z47" s="24">
        <v>18.8</v>
      </c>
      <c r="AA47" s="24">
        <v>17.100000000000001</v>
      </c>
      <c r="AB47" s="29">
        <v>14.2</v>
      </c>
      <c r="AC47" s="31">
        <f t="shared" si="24"/>
        <v>35.6</v>
      </c>
      <c r="AD47" s="21">
        <f t="shared" si="25"/>
        <v>38.9</v>
      </c>
      <c r="AE47" s="21">
        <f t="shared" si="26"/>
        <v>50.150000000000006</v>
      </c>
      <c r="AF47" s="21">
        <f t="shared" si="27"/>
        <v>61.400000000000006</v>
      </c>
      <c r="AG47" s="21">
        <f t="shared" si="28"/>
        <v>71.95</v>
      </c>
      <c r="AH47" s="21">
        <f t="shared" si="29"/>
        <v>80.800000000000011</v>
      </c>
      <c r="AI47" s="21">
        <f t="shared" si="30"/>
        <v>85.4</v>
      </c>
      <c r="AJ47" s="21">
        <f t="shared" si="31"/>
        <v>83.399999999999991</v>
      </c>
      <c r="AK47" s="21">
        <f t="shared" si="32"/>
        <v>76</v>
      </c>
      <c r="AL47" s="21">
        <f t="shared" si="33"/>
        <v>64.100000000000009</v>
      </c>
      <c r="AM47" s="21">
        <f t="shared" si="34"/>
        <v>52.95</v>
      </c>
      <c r="AN47" s="22">
        <f t="shared" si="35"/>
        <v>40.700000000000003</v>
      </c>
      <c r="AO47" s="31">
        <f t="shared" si="36"/>
        <v>21.6</v>
      </c>
      <c r="AP47" s="21">
        <f t="shared" si="37"/>
        <v>23.700000000000003</v>
      </c>
      <c r="AQ47" s="21">
        <f t="shared" si="38"/>
        <v>32.25</v>
      </c>
      <c r="AR47" s="21">
        <f t="shared" si="39"/>
        <v>41.8</v>
      </c>
      <c r="AS47" s="21">
        <f t="shared" si="40"/>
        <v>51.65</v>
      </c>
      <c r="AT47" s="21">
        <f t="shared" si="41"/>
        <v>61.000000000000007</v>
      </c>
      <c r="AU47" s="21">
        <f t="shared" si="42"/>
        <v>66</v>
      </c>
      <c r="AV47" s="21">
        <f t="shared" si="43"/>
        <v>64.8</v>
      </c>
      <c r="AW47" s="21">
        <f t="shared" si="44"/>
        <v>56.800000000000004</v>
      </c>
      <c r="AX47" s="21">
        <f t="shared" si="45"/>
        <v>45.300000000000004</v>
      </c>
      <c r="AY47" s="21">
        <f t="shared" si="46"/>
        <v>35.849999999999994</v>
      </c>
      <c r="AZ47" s="21">
        <f t="shared" si="47"/>
        <v>26.5</v>
      </c>
      <c r="BF47" s="53"/>
      <c r="BG47" s="53"/>
      <c r="BH47" s="53"/>
      <c r="BI47" s="211"/>
      <c r="BJ47" s="212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  <c r="GT47" s="214"/>
      <c r="GU47" s="214"/>
      <c r="GV47" s="214"/>
      <c r="GW47" s="214"/>
      <c r="GX47" s="214"/>
      <c r="GY47" s="53"/>
      <c r="GZ47" s="53"/>
      <c r="HA47" s="53"/>
      <c r="HB47" s="53"/>
    </row>
    <row r="48" spans="2:210" ht="14.1" customHeight="1" x14ac:dyDescent="0.3">
      <c r="B48" s="12" t="s">
        <v>77</v>
      </c>
      <c r="C48" s="12" t="s">
        <v>78</v>
      </c>
      <c r="D48" s="21">
        <v>24.6</v>
      </c>
      <c r="E48" s="21">
        <v>27.5</v>
      </c>
      <c r="F48" s="21">
        <v>37.5</v>
      </c>
      <c r="G48" s="21">
        <v>48.7</v>
      </c>
      <c r="H48" s="21">
        <v>59.6</v>
      </c>
      <c r="I48" s="21">
        <v>68.5</v>
      </c>
      <c r="J48" s="21">
        <v>73.7</v>
      </c>
      <c r="K48" s="21">
        <v>71.599999999999994</v>
      </c>
      <c r="L48" s="21">
        <v>63.3</v>
      </c>
      <c r="M48" s="21">
        <v>52.2</v>
      </c>
      <c r="N48" s="21">
        <v>41.9</v>
      </c>
      <c r="O48" s="22">
        <v>29.5</v>
      </c>
      <c r="P48" s="48">
        <v>2.9</v>
      </c>
      <c r="Q48" s="23">
        <v>15.3</v>
      </c>
      <c r="R48" s="24">
        <v>16.5</v>
      </c>
      <c r="S48" s="24">
        <v>18.3</v>
      </c>
      <c r="T48" s="24">
        <v>20.399999999999999</v>
      </c>
      <c r="U48" s="24">
        <v>21.6</v>
      </c>
      <c r="V48" s="24">
        <v>21.2</v>
      </c>
      <c r="W48" s="24">
        <v>20.5</v>
      </c>
      <c r="X48" s="24">
        <v>20.100000000000001</v>
      </c>
      <c r="Y48" s="24">
        <v>20.7</v>
      </c>
      <c r="Z48" s="24">
        <v>20.6</v>
      </c>
      <c r="AA48" s="24">
        <v>17.2</v>
      </c>
      <c r="AB48" s="29">
        <v>15.1</v>
      </c>
      <c r="AC48" s="31">
        <f t="shared" si="24"/>
        <v>32.25</v>
      </c>
      <c r="AD48" s="21">
        <f t="shared" si="25"/>
        <v>35.75</v>
      </c>
      <c r="AE48" s="21">
        <f t="shared" si="26"/>
        <v>46.65</v>
      </c>
      <c r="AF48" s="21">
        <f t="shared" si="27"/>
        <v>58.900000000000006</v>
      </c>
      <c r="AG48" s="21">
        <f t="shared" si="28"/>
        <v>70.400000000000006</v>
      </c>
      <c r="AH48" s="21">
        <f t="shared" si="29"/>
        <v>79.099999999999994</v>
      </c>
      <c r="AI48" s="21">
        <f t="shared" si="30"/>
        <v>83.95</v>
      </c>
      <c r="AJ48" s="21">
        <f t="shared" si="31"/>
        <v>81.649999999999991</v>
      </c>
      <c r="AK48" s="21">
        <f t="shared" si="32"/>
        <v>73.649999999999991</v>
      </c>
      <c r="AL48" s="21">
        <f t="shared" si="33"/>
        <v>62.5</v>
      </c>
      <c r="AM48" s="21">
        <f t="shared" si="34"/>
        <v>50.5</v>
      </c>
      <c r="AN48" s="22">
        <f t="shared" si="35"/>
        <v>37.049999999999997</v>
      </c>
      <c r="AO48" s="31">
        <f t="shared" si="36"/>
        <v>16.950000000000003</v>
      </c>
      <c r="AP48" s="21">
        <f t="shared" si="37"/>
        <v>19.25</v>
      </c>
      <c r="AQ48" s="21">
        <f t="shared" si="38"/>
        <v>28.35</v>
      </c>
      <c r="AR48" s="21">
        <f t="shared" si="39"/>
        <v>38.5</v>
      </c>
      <c r="AS48" s="21">
        <f t="shared" si="40"/>
        <v>48.8</v>
      </c>
      <c r="AT48" s="21">
        <f t="shared" si="41"/>
        <v>57.9</v>
      </c>
      <c r="AU48" s="21">
        <f t="shared" si="42"/>
        <v>63.45</v>
      </c>
      <c r="AV48" s="21">
        <f t="shared" si="43"/>
        <v>61.55</v>
      </c>
      <c r="AW48" s="21">
        <f t="shared" si="44"/>
        <v>52.949999999999996</v>
      </c>
      <c r="AX48" s="21">
        <f t="shared" si="45"/>
        <v>41.900000000000006</v>
      </c>
      <c r="AY48" s="21">
        <f t="shared" si="46"/>
        <v>33.299999999999997</v>
      </c>
      <c r="AZ48" s="21">
        <f t="shared" si="47"/>
        <v>21.95</v>
      </c>
      <c r="BF48" s="53"/>
      <c r="BG48" s="53"/>
      <c r="BH48" s="53"/>
      <c r="BI48" s="211"/>
      <c r="BJ48" s="212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  <c r="GT48" s="214"/>
      <c r="GU48" s="214"/>
      <c r="GV48" s="214"/>
      <c r="GW48" s="214"/>
      <c r="GX48" s="214"/>
      <c r="GY48" s="53"/>
      <c r="GZ48" s="53"/>
      <c r="HA48" s="53"/>
      <c r="HB48" s="53"/>
    </row>
    <row r="49" spans="2:210" ht="14.1" customHeight="1" x14ac:dyDescent="0.3">
      <c r="B49" s="20" t="s">
        <v>79</v>
      </c>
      <c r="C49" s="10" t="s">
        <v>18</v>
      </c>
      <c r="D49" s="21">
        <v>19.600000000000001</v>
      </c>
      <c r="E49" s="21">
        <v>26.4</v>
      </c>
      <c r="F49" s="21">
        <v>33.6</v>
      </c>
      <c r="G49" s="21">
        <v>43.4</v>
      </c>
      <c r="H49" s="21">
        <v>52.5</v>
      </c>
      <c r="I49" s="21">
        <v>62.1</v>
      </c>
      <c r="J49" s="21">
        <v>69.2</v>
      </c>
      <c r="K49" s="21">
        <v>67.400000000000006</v>
      </c>
      <c r="L49" s="21">
        <v>55.4</v>
      </c>
      <c r="M49" s="21">
        <v>45.1</v>
      </c>
      <c r="N49" s="21">
        <v>31.6</v>
      </c>
      <c r="O49" s="22">
        <v>21.2</v>
      </c>
      <c r="P49" s="48">
        <v>-17.100000000000001</v>
      </c>
      <c r="Q49" s="23">
        <v>18.100000000000001</v>
      </c>
      <c r="R49" s="24">
        <v>19.899999999999999</v>
      </c>
      <c r="S49" s="24">
        <v>21.5</v>
      </c>
      <c r="T49" s="24">
        <v>23.5</v>
      </c>
      <c r="U49" s="24">
        <v>24.2</v>
      </c>
      <c r="V49" s="24">
        <v>25</v>
      </c>
      <c r="W49" s="24">
        <v>29</v>
      </c>
      <c r="X49" s="24">
        <v>30</v>
      </c>
      <c r="Y49" s="24">
        <v>27</v>
      </c>
      <c r="Z49" s="24">
        <v>24.3</v>
      </c>
      <c r="AA49" s="24">
        <v>18.899999999999999</v>
      </c>
      <c r="AB49" s="29">
        <v>17.600000000000001</v>
      </c>
      <c r="AC49" s="31">
        <f t="shared" si="24"/>
        <v>28.650000000000002</v>
      </c>
      <c r="AD49" s="21">
        <f t="shared" si="25"/>
        <v>36.349999999999994</v>
      </c>
      <c r="AE49" s="21">
        <f t="shared" si="26"/>
        <v>44.35</v>
      </c>
      <c r="AF49" s="21">
        <f t="shared" si="27"/>
        <v>55.15</v>
      </c>
      <c r="AG49" s="21">
        <f t="shared" si="28"/>
        <v>64.599999999999994</v>
      </c>
      <c r="AH49" s="21">
        <f t="shared" si="29"/>
        <v>74.599999999999994</v>
      </c>
      <c r="AI49" s="21">
        <f t="shared" si="30"/>
        <v>83.7</v>
      </c>
      <c r="AJ49" s="21">
        <f t="shared" si="31"/>
        <v>82.4</v>
      </c>
      <c r="AK49" s="21">
        <f t="shared" si="32"/>
        <v>68.900000000000006</v>
      </c>
      <c r="AL49" s="21">
        <f t="shared" si="33"/>
        <v>57.25</v>
      </c>
      <c r="AM49" s="21">
        <f t="shared" si="34"/>
        <v>41.05</v>
      </c>
      <c r="AN49" s="22">
        <f t="shared" si="35"/>
        <v>30</v>
      </c>
      <c r="AO49" s="31">
        <f t="shared" si="36"/>
        <v>10.55</v>
      </c>
      <c r="AP49" s="21">
        <f t="shared" si="37"/>
        <v>16.45</v>
      </c>
      <c r="AQ49" s="21">
        <f t="shared" si="38"/>
        <v>22.85</v>
      </c>
      <c r="AR49" s="21">
        <f t="shared" si="39"/>
        <v>31.65</v>
      </c>
      <c r="AS49" s="21">
        <f t="shared" si="40"/>
        <v>40.4</v>
      </c>
      <c r="AT49" s="21">
        <f t="shared" si="41"/>
        <v>49.6</v>
      </c>
      <c r="AU49" s="21">
        <f t="shared" si="42"/>
        <v>54.7</v>
      </c>
      <c r="AV49" s="21">
        <f t="shared" si="43"/>
        <v>52.400000000000006</v>
      </c>
      <c r="AW49" s="21">
        <f t="shared" si="44"/>
        <v>41.9</v>
      </c>
      <c r="AX49" s="21">
        <f t="shared" si="45"/>
        <v>32.950000000000003</v>
      </c>
      <c r="AY49" s="21">
        <f t="shared" si="46"/>
        <v>22.150000000000002</v>
      </c>
      <c r="AZ49" s="21">
        <f t="shared" si="47"/>
        <v>12.399999999999999</v>
      </c>
      <c r="BF49" s="53"/>
      <c r="BG49" s="53"/>
      <c r="BH49" s="53"/>
      <c r="BI49" s="211"/>
      <c r="BJ49" s="212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53"/>
      <c r="GZ49" s="53"/>
      <c r="HA49" s="53"/>
      <c r="HB49" s="53"/>
    </row>
    <row r="50" spans="2:210" ht="14.1" customHeight="1" x14ac:dyDescent="0.3">
      <c r="B50" s="20" t="s">
        <v>80</v>
      </c>
      <c r="C50" s="10" t="s">
        <v>14</v>
      </c>
      <c r="D50" s="21">
        <v>50.4</v>
      </c>
      <c r="E50" s="21">
        <v>53.9</v>
      </c>
      <c r="F50" s="21">
        <v>60.6</v>
      </c>
      <c r="G50" s="21">
        <v>68.3</v>
      </c>
      <c r="H50" s="21">
        <v>74.5</v>
      </c>
      <c r="I50" s="21">
        <v>80.400000000000006</v>
      </c>
      <c r="J50" s="21">
        <v>82.6</v>
      </c>
      <c r="K50" s="21">
        <v>82.3</v>
      </c>
      <c r="L50" s="21">
        <v>78.2</v>
      </c>
      <c r="M50" s="21">
        <v>69.599999999999994</v>
      </c>
      <c r="N50" s="21">
        <v>61</v>
      </c>
      <c r="O50" s="22">
        <v>53.5</v>
      </c>
      <c r="P50" s="48">
        <v>27.7</v>
      </c>
      <c r="Q50" s="23">
        <v>18.899999999999999</v>
      </c>
      <c r="R50" s="24">
        <v>18.7</v>
      </c>
      <c r="S50" s="24">
        <v>19.600000000000001</v>
      </c>
      <c r="T50" s="24">
        <v>19.399999999999999</v>
      </c>
      <c r="U50" s="24">
        <v>18</v>
      </c>
      <c r="V50" s="24">
        <v>17.399999999999999</v>
      </c>
      <c r="W50" s="24">
        <v>18.3</v>
      </c>
      <c r="X50" s="24">
        <v>19.100000000000001</v>
      </c>
      <c r="Y50" s="24">
        <v>19.399999999999999</v>
      </c>
      <c r="Z50" s="24">
        <v>20</v>
      </c>
      <c r="AA50" s="24">
        <v>19.600000000000001</v>
      </c>
      <c r="AB50" s="29">
        <v>18.899999999999999</v>
      </c>
      <c r="AC50" s="31">
        <f t="shared" si="24"/>
        <v>59.849999999999994</v>
      </c>
      <c r="AD50" s="21">
        <f t="shared" si="25"/>
        <v>63.25</v>
      </c>
      <c r="AE50" s="21">
        <f t="shared" si="26"/>
        <v>70.400000000000006</v>
      </c>
      <c r="AF50" s="21">
        <f t="shared" si="27"/>
        <v>78</v>
      </c>
      <c r="AG50" s="21">
        <f t="shared" si="28"/>
        <v>83.5</v>
      </c>
      <c r="AH50" s="21">
        <f t="shared" si="29"/>
        <v>89.100000000000009</v>
      </c>
      <c r="AI50" s="21">
        <f t="shared" si="30"/>
        <v>91.75</v>
      </c>
      <c r="AJ50" s="21">
        <f t="shared" si="31"/>
        <v>91.85</v>
      </c>
      <c r="AK50" s="21">
        <f t="shared" si="32"/>
        <v>87.9</v>
      </c>
      <c r="AL50" s="21">
        <f t="shared" si="33"/>
        <v>79.599999999999994</v>
      </c>
      <c r="AM50" s="21">
        <f t="shared" si="34"/>
        <v>70.8</v>
      </c>
      <c r="AN50" s="22">
        <f t="shared" si="35"/>
        <v>62.95</v>
      </c>
      <c r="AO50" s="31">
        <f t="shared" si="36"/>
        <v>40.950000000000003</v>
      </c>
      <c r="AP50" s="21">
        <f t="shared" si="37"/>
        <v>44.55</v>
      </c>
      <c r="AQ50" s="21">
        <f t="shared" si="38"/>
        <v>50.8</v>
      </c>
      <c r="AR50" s="21">
        <f t="shared" si="39"/>
        <v>58.599999999999994</v>
      </c>
      <c r="AS50" s="21">
        <f t="shared" si="40"/>
        <v>65.5</v>
      </c>
      <c r="AT50" s="21">
        <f t="shared" si="41"/>
        <v>71.7</v>
      </c>
      <c r="AU50" s="21">
        <f t="shared" si="42"/>
        <v>73.449999999999989</v>
      </c>
      <c r="AV50" s="21">
        <f t="shared" si="43"/>
        <v>72.75</v>
      </c>
      <c r="AW50" s="21">
        <f t="shared" si="44"/>
        <v>68.5</v>
      </c>
      <c r="AX50" s="21">
        <f t="shared" si="45"/>
        <v>59.599999999999994</v>
      </c>
      <c r="AY50" s="21">
        <f t="shared" si="46"/>
        <v>51.2</v>
      </c>
      <c r="AZ50" s="21">
        <f t="shared" si="47"/>
        <v>44.05</v>
      </c>
      <c r="BF50" s="53"/>
      <c r="BG50" s="53"/>
      <c r="BH50" s="53"/>
      <c r="BI50" s="52"/>
      <c r="BJ50" s="52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53"/>
      <c r="GZ50" s="53"/>
      <c r="HA50" s="53"/>
      <c r="HB50" s="53"/>
    </row>
    <row r="51" spans="2:210" ht="14.1" customHeight="1" x14ac:dyDescent="0.3">
      <c r="B51" s="20" t="s">
        <v>81</v>
      </c>
      <c r="C51" s="10" t="s">
        <v>63</v>
      </c>
      <c r="D51" s="21">
        <v>25.5</v>
      </c>
      <c r="E51" s="21">
        <v>29.6</v>
      </c>
      <c r="F51" s="21">
        <v>41.4</v>
      </c>
      <c r="G51" s="21">
        <v>52.4</v>
      </c>
      <c r="H51" s="21">
        <v>62.8</v>
      </c>
      <c r="I51" s="21">
        <v>71.900000000000006</v>
      </c>
      <c r="J51" s="21">
        <v>75.400000000000006</v>
      </c>
      <c r="K51" s="21">
        <v>73.2</v>
      </c>
      <c r="L51" s="21">
        <v>66.599999999999994</v>
      </c>
      <c r="M51" s="21">
        <v>54.7</v>
      </c>
      <c r="N51" s="21">
        <v>43</v>
      </c>
      <c r="O51" s="22">
        <v>30.9</v>
      </c>
      <c r="P51" s="48">
        <v>-1.8</v>
      </c>
      <c r="Q51" s="23">
        <v>14.4</v>
      </c>
      <c r="R51" s="24">
        <v>15.6</v>
      </c>
      <c r="S51" s="24">
        <v>17.8</v>
      </c>
      <c r="T51" s="24">
        <v>19.600000000000001</v>
      </c>
      <c r="U51" s="24">
        <v>19.3</v>
      </c>
      <c r="V51" s="24">
        <v>18.8</v>
      </c>
      <c r="W51" s="24">
        <v>18.399999999999999</v>
      </c>
      <c r="X51" s="24">
        <v>18.5</v>
      </c>
      <c r="Y51" s="24">
        <v>20.3</v>
      </c>
      <c r="Z51" s="24">
        <v>19.5</v>
      </c>
      <c r="AA51" s="24">
        <v>16</v>
      </c>
      <c r="AB51" s="29">
        <v>13.8</v>
      </c>
      <c r="AC51" s="31">
        <f t="shared" si="24"/>
        <v>32.700000000000003</v>
      </c>
      <c r="AD51" s="21">
        <f t="shared" si="25"/>
        <v>37.4</v>
      </c>
      <c r="AE51" s="21">
        <f t="shared" si="26"/>
        <v>50.3</v>
      </c>
      <c r="AF51" s="21">
        <f t="shared" si="27"/>
        <v>62.2</v>
      </c>
      <c r="AG51" s="21">
        <f t="shared" si="28"/>
        <v>72.45</v>
      </c>
      <c r="AH51" s="21">
        <f t="shared" si="29"/>
        <v>81.300000000000011</v>
      </c>
      <c r="AI51" s="21">
        <f t="shared" si="30"/>
        <v>84.600000000000009</v>
      </c>
      <c r="AJ51" s="21">
        <f t="shared" si="31"/>
        <v>82.45</v>
      </c>
      <c r="AK51" s="21">
        <f t="shared" si="32"/>
        <v>76.75</v>
      </c>
      <c r="AL51" s="21">
        <f t="shared" si="33"/>
        <v>64.45</v>
      </c>
      <c r="AM51" s="21">
        <f t="shared" si="34"/>
        <v>51</v>
      </c>
      <c r="AN51" s="22">
        <f t="shared" si="35"/>
        <v>37.799999999999997</v>
      </c>
      <c r="AO51" s="31">
        <f t="shared" si="36"/>
        <v>18.3</v>
      </c>
      <c r="AP51" s="21">
        <f t="shared" si="37"/>
        <v>21.8</v>
      </c>
      <c r="AQ51" s="21">
        <f t="shared" si="38"/>
        <v>32.5</v>
      </c>
      <c r="AR51" s="21">
        <f t="shared" si="39"/>
        <v>42.599999999999994</v>
      </c>
      <c r="AS51" s="21">
        <f t="shared" si="40"/>
        <v>53.15</v>
      </c>
      <c r="AT51" s="21">
        <f t="shared" si="41"/>
        <v>62.500000000000007</v>
      </c>
      <c r="AU51" s="21">
        <f t="shared" si="42"/>
        <v>66.2</v>
      </c>
      <c r="AV51" s="21">
        <f t="shared" si="43"/>
        <v>63.95</v>
      </c>
      <c r="AW51" s="21">
        <f t="shared" si="44"/>
        <v>56.449999999999996</v>
      </c>
      <c r="AX51" s="21">
        <f t="shared" si="45"/>
        <v>44.95</v>
      </c>
      <c r="AY51" s="21">
        <f t="shared" si="46"/>
        <v>35</v>
      </c>
      <c r="AZ51" s="21">
        <f t="shared" si="47"/>
        <v>24</v>
      </c>
      <c r="BF51" s="53"/>
      <c r="BG51" s="53"/>
      <c r="BH51" s="53"/>
      <c r="BI51" s="211"/>
      <c r="BJ51" s="212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  <c r="GT51" s="214"/>
      <c r="GU51" s="214"/>
      <c r="GV51" s="214"/>
      <c r="GW51" s="214"/>
      <c r="GX51" s="214"/>
      <c r="GY51" s="53"/>
      <c r="GZ51" s="53"/>
      <c r="HA51" s="53"/>
      <c r="HB51" s="53"/>
    </row>
    <row r="52" spans="2:210" ht="14.1" customHeight="1" x14ac:dyDescent="0.3">
      <c r="B52" s="20" t="s">
        <v>82</v>
      </c>
      <c r="C52" s="10" t="s">
        <v>83</v>
      </c>
      <c r="D52" s="21">
        <v>44.1</v>
      </c>
      <c r="E52" s="21">
        <v>47.9</v>
      </c>
      <c r="F52" s="21">
        <v>56.7</v>
      </c>
      <c r="G52" s="21">
        <v>64.599999999999994</v>
      </c>
      <c r="H52" s="21">
        <v>72</v>
      </c>
      <c r="I52" s="21">
        <v>78.8</v>
      </c>
      <c r="J52" s="21">
        <v>81.5</v>
      </c>
      <c r="K52" s="21">
        <v>80.900000000000006</v>
      </c>
      <c r="L52" s="21">
        <v>75.900000000000006</v>
      </c>
      <c r="M52" s="21">
        <v>64.7</v>
      </c>
      <c r="N52" s="21">
        <v>55.8</v>
      </c>
      <c r="O52" s="22">
        <v>47.8</v>
      </c>
      <c r="P52" s="48">
        <v>21.1</v>
      </c>
      <c r="Q52" s="23">
        <v>20.3</v>
      </c>
      <c r="R52" s="24">
        <v>20.9</v>
      </c>
      <c r="S52" s="24">
        <v>22.2</v>
      </c>
      <c r="T52" s="24">
        <v>22.8</v>
      </c>
      <c r="U52" s="24">
        <v>20.9</v>
      </c>
      <c r="V52" s="24">
        <v>20.100000000000001</v>
      </c>
      <c r="W52" s="24">
        <v>19.3</v>
      </c>
      <c r="X52" s="24">
        <v>20.100000000000001</v>
      </c>
      <c r="Y52" s="24">
        <v>21.4</v>
      </c>
      <c r="Z52" s="24">
        <v>23.4</v>
      </c>
      <c r="AA52" s="24">
        <v>22.4</v>
      </c>
      <c r="AB52" s="29">
        <v>20.399999999999999</v>
      </c>
      <c r="AC52" s="31">
        <f t="shared" si="24"/>
        <v>54.25</v>
      </c>
      <c r="AD52" s="21">
        <f t="shared" si="25"/>
        <v>58.349999999999994</v>
      </c>
      <c r="AE52" s="21">
        <f t="shared" si="26"/>
        <v>67.8</v>
      </c>
      <c r="AF52" s="21">
        <f t="shared" si="27"/>
        <v>76</v>
      </c>
      <c r="AG52" s="21">
        <f t="shared" si="28"/>
        <v>82.45</v>
      </c>
      <c r="AH52" s="21">
        <f t="shared" si="29"/>
        <v>88.85</v>
      </c>
      <c r="AI52" s="21">
        <f t="shared" si="30"/>
        <v>91.15</v>
      </c>
      <c r="AJ52" s="21">
        <f t="shared" si="31"/>
        <v>90.95</v>
      </c>
      <c r="AK52" s="21">
        <f t="shared" si="32"/>
        <v>86.600000000000009</v>
      </c>
      <c r="AL52" s="21">
        <f t="shared" si="33"/>
        <v>76.400000000000006</v>
      </c>
      <c r="AM52" s="21">
        <f t="shared" si="34"/>
        <v>67</v>
      </c>
      <c r="AN52" s="22">
        <f t="shared" si="35"/>
        <v>58</v>
      </c>
      <c r="AO52" s="31">
        <f t="shared" si="36"/>
        <v>33.950000000000003</v>
      </c>
      <c r="AP52" s="21">
        <f t="shared" si="37"/>
        <v>37.450000000000003</v>
      </c>
      <c r="AQ52" s="21">
        <f t="shared" si="38"/>
        <v>45.6</v>
      </c>
      <c r="AR52" s="21">
        <f t="shared" si="39"/>
        <v>53.199999999999996</v>
      </c>
      <c r="AS52" s="21">
        <f t="shared" si="40"/>
        <v>61.55</v>
      </c>
      <c r="AT52" s="21">
        <f t="shared" si="41"/>
        <v>68.75</v>
      </c>
      <c r="AU52" s="21">
        <f t="shared" si="42"/>
        <v>71.849999999999994</v>
      </c>
      <c r="AV52" s="21">
        <f t="shared" si="43"/>
        <v>70.850000000000009</v>
      </c>
      <c r="AW52" s="21">
        <f t="shared" si="44"/>
        <v>65.2</v>
      </c>
      <c r="AX52" s="21">
        <f t="shared" si="45"/>
        <v>53</v>
      </c>
      <c r="AY52" s="21">
        <f t="shared" si="46"/>
        <v>44.599999999999994</v>
      </c>
      <c r="AZ52" s="21">
        <f t="shared" si="47"/>
        <v>37.599999999999994</v>
      </c>
      <c r="BF52" s="53"/>
      <c r="BG52" s="53"/>
      <c r="BH52" s="53"/>
      <c r="BI52" s="211"/>
      <c r="BJ52" s="211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  <c r="GT52" s="214"/>
      <c r="GU52" s="214"/>
      <c r="GV52" s="214"/>
      <c r="GW52" s="214"/>
      <c r="GX52" s="214"/>
      <c r="GY52" s="53"/>
      <c r="GZ52" s="53"/>
      <c r="HA52" s="53"/>
      <c r="HB52" s="53"/>
    </row>
    <row r="53" spans="2:210" ht="14.1" customHeight="1" x14ac:dyDescent="0.3">
      <c r="B53" s="20" t="s">
        <v>84</v>
      </c>
      <c r="C53" s="11" t="s">
        <v>51</v>
      </c>
      <c r="D53" s="21">
        <v>52.4</v>
      </c>
      <c r="E53" s="21">
        <v>55.2</v>
      </c>
      <c r="F53" s="21">
        <v>61.1</v>
      </c>
      <c r="G53" s="21">
        <v>67</v>
      </c>
      <c r="H53" s="21">
        <v>73.400000000000006</v>
      </c>
      <c r="I53" s="21">
        <v>79.099999999999994</v>
      </c>
      <c r="J53" s="21">
        <v>81.599999999999994</v>
      </c>
      <c r="K53" s="21">
        <v>81.2</v>
      </c>
      <c r="L53" s="21">
        <v>78.099999999999994</v>
      </c>
      <c r="M53" s="21">
        <v>69.8</v>
      </c>
      <c r="N53" s="21">
        <v>61.9</v>
      </c>
      <c r="O53" s="22">
        <v>55.1</v>
      </c>
      <c r="P53" s="48">
        <v>28.6</v>
      </c>
      <c r="Q53" s="23">
        <v>21.7</v>
      </c>
      <c r="R53" s="24">
        <v>21.5</v>
      </c>
      <c r="S53" s="24">
        <v>22</v>
      </c>
      <c r="T53" s="24">
        <v>22.7</v>
      </c>
      <c r="U53" s="24">
        <v>21.4</v>
      </c>
      <c r="V53" s="24">
        <v>18.2</v>
      </c>
      <c r="W53" s="24">
        <v>18</v>
      </c>
      <c r="X53" s="24">
        <v>17</v>
      </c>
      <c r="Y53" s="24">
        <v>15.9</v>
      </c>
      <c r="Z53" s="24">
        <v>18.5</v>
      </c>
      <c r="AA53" s="24">
        <v>20.7</v>
      </c>
      <c r="AB53" s="29">
        <v>21</v>
      </c>
      <c r="AC53" s="31">
        <f t="shared" si="24"/>
        <v>63.25</v>
      </c>
      <c r="AD53" s="21">
        <f t="shared" si="25"/>
        <v>65.95</v>
      </c>
      <c r="AE53" s="21">
        <f t="shared" si="26"/>
        <v>72.099999999999994</v>
      </c>
      <c r="AF53" s="21">
        <f t="shared" si="27"/>
        <v>78.349999999999994</v>
      </c>
      <c r="AG53" s="21">
        <f t="shared" si="28"/>
        <v>84.100000000000009</v>
      </c>
      <c r="AH53" s="21">
        <f t="shared" si="29"/>
        <v>88.199999999999989</v>
      </c>
      <c r="AI53" s="21">
        <f t="shared" si="30"/>
        <v>90.6</v>
      </c>
      <c r="AJ53" s="21">
        <f t="shared" si="31"/>
        <v>89.7</v>
      </c>
      <c r="AK53" s="21">
        <f t="shared" si="32"/>
        <v>86.05</v>
      </c>
      <c r="AL53" s="21">
        <f t="shared" si="33"/>
        <v>79.05</v>
      </c>
      <c r="AM53" s="21">
        <f t="shared" si="34"/>
        <v>72.25</v>
      </c>
      <c r="AN53" s="22">
        <f t="shared" si="35"/>
        <v>65.599999999999994</v>
      </c>
      <c r="AO53" s="31">
        <f t="shared" si="36"/>
        <v>41.55</v>
      </c>
      <c r="AP53" s="21">
        <f t="shared" si="37"/>
        <v>44.45</v>
      </c>
      <c r="AQ53" s="21">
        <f t="shared" si="38"/>
        <v>50.1</v>
      </c>
      <c r="AR53" s="21">
        <f t="shared" si="39"/>
        <v>55.65</v>
      </c>
      <c r="AS53" s="21">
        <f t="shared" si="40"/>
        <v>62.7</v>
      </c>
      <c r="AT53" s="21">
        <f t="shared" si="41"/>
        <v>70</v>
      </c>
      <c r="AU53" s="21">
        <f t="shared" si="42"/>
        <v>72.599999999999994</v>
      </c>
      <c r="AV53" s="21">
        <f t="shared" si="43"/>
        <v>72.7</v>
      </c>
      <c r="AW53" s="21">
        <f t="shared" si="44"/>
        <v>70.149999999999991</v>
      </c>
      <c r="AX53" s="21">
        <f t="shared" si="45"/>
        <v>60.55</v>
      </c>
      <c r="AY53" s="21">
        <f t="shared" si="46"/>
        <v>51.55</v>
      </c>
      <c r="AZ53" s="21">
        <f t="shared" si="47"/>
        <v>44.6</v>
      </c>
      <c r="BF53" s="53"/>
      <c r="BG53" s="53"/>
      <c r="BH53" s="53"/>
      <c r="BI53" s="211"/>
      <c r="BJ53" s="212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53"/>
      <c r="GZ53" s="53"/>
      <c r="HA53" s="53"/>
      <c r="HB53" s="53"/>
    </row>
    <row r="54" spans="2:210" ht="14.1" customHeight="1" x14ac:dyDescent="0.3">
      <c r="B54" s="20" t="s">
        <v>85</v>
      </c>
      <c r="C54" s="10" t="s">
        <v>86</v>
      </c>
      <c r="D54" s="21">
        <v>25.7</v>
      </c>
      <c r="E54" s="21">
        <v>31.2</v>
      </c>
      <c r="F54" s="21">
        <v>42.7</v>
      </c>
      <c r="G54" s="21">
        <v>54.5</v>
      </c>
      <c r="H54" s="21">
        <v>64.099999999999994</v>
      </c>
      <c r="I54" s="21">
        <v>73.2</v>
      </c>
      <c r="J54" s="21">
        <v>78.5</v>
      </c>
      <c r="K54" s="21">
        <v>76.099999999999994</v>
      </c>
      <c r="L54" s="21">
        <v>67.5</v>
      </c>
      <c r="M54" s="21">
        <v>56.6</v>
      </c>
      <c r="N54" s="21">
        <v>43.1</v>
      </c>
      <c r="O54" s="22">
        <v>30.4</v>
      </c>
      <c r="P54" s="48">
        <v>-2.1</v>
      </c>
      <c r="Q54" s="23">
        <v>17</v>
      </c>
      <c r="R54" s="24">
        <v>18.100000000000001</v>
      </c>
      <c r="S54" s="24">
        <v>20.2</v>
      </c>
      <c r="T54" s="24">
        <v>20.100000000000001</v>
      </c>
      <c r="U54" s="24">
        <v>19.3</v>
      </c>
      <c r="V54" s="24">
        <v>18.8</v>
      </c>
      <c r="W54" s="24">
        <v>19</v>
      </c>
      <c r="X54" s="24">
        <v>19.399999999999999</v>
      </c>
      <c r="Y54" s="24">
        <v>20.5</v>
      </c>
      <c r="Z54" s="24">
        <v>19.8</v>
      </c>
      <c r="AA54" s="24">
        <v>17.5</v>
      </c>
      <c r="AB54" s="29">
        <v>16.2</v>
      </c>
      <c r="AC54" s="31">
        <f t="shared" si="24"/>
        <v>34.200000000000003</v>
      </c>
      <c r="AD54" s="21">
        <f t="shared" si="25"/>
        <v>40.25</v>
      </c>
      <c r="AE54" s="21">
        <f t="shared" si="26"/>
        <v>52.800000000000004</v>
      </c>
      <c r="AF54" s="21">
        <f t="shared" si="27"/>
        <v>64.55</v>
      </c>
      <c r="AG54" s="21">
        <f t="shared" si="28"/>
        <v>73.75</v>
      </c>
      <c r="AH54" s="21">
        <f t="shared" si="29"/>
        <v>82.600000000000009</v>
      </c>
      <c r="AI54" s="21">
        <f t="shared" si="30"/>
        <v>88</v>
      </c>
      <c r="AJ54" s="21">
        <f t="shared" si="31"/>
        <v>85.8</v>
      </c>
      <c r="AK54" s="21">
        <f t="shared" si="32"/>
        <v>77.75</v>
      </c>
      <c r="AL54" s="21">
        <f t="shared" si="33"/>
        <v>66.5</v>
      </c>
      <c r="AM54" s="21">
        <f t="shared" si="34"/>
        <v>51.85</v>
      </c>
      <c r="AN54" s="22">
        <f t="shared" si="35"/>
        <v>38.5</v>
      </c>
      <c r="AO54" s="31">
        <f t="shared" si="36"/>
        <v>17.2</v>
      </c>
      <c r="AP54" s="21">
        <f t="shared" si="37"/>
        <v>22.15</v>
      </c>
      <c r="AQ54" s="21">
        <f t="shared" si="38"/>
        <v>32.6</v>
      </c>
      <c r="AR54" s="21">
        <f t="shared" si="39"/>
        <v>44.45</v>
      </c>
      <c r="AS54" s="21">
        <f t="shared" si="40"/>
        <v>54.449999999999996</v>
      </c>
      <c r="AT54" s="21">
        <f t="shared" si="41"/>
        <v>63.800000000000004</v>
      </c>
      <c r="AU54" s="21">
        <f t="shared" si="42"/>
        <v>69</v>
      </c>
      <c r="AV54" s="21">
        <f t="shared" si="43"/>
        <v>66.399999999999991</v>
      </c>
      <c r="AW54" s="21">
        <f t="shared" si="44"/>
        <v>57.25</v>
      </c>
      <c r="AX54" s="21">
        <f t="shared" si="45"/>
        <v>46.7</v>
      </c>
      <c r="AY54" s="21">
        <f t="shared" si="46"/>
        <v>34.35</v>
      </c>
      <c r="AZ54" s="21">
        <f t="shared" si="47"/>
        <v>22.299999999999997</v>
      </c>
      <c r="BF54" s="53"/>
      <c r="BG54" s="53"/>
      <c r="BH54" s="53"/>
      <c r="BI54" s="211"/>
      <c r="BJ54" s="212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  <c r="GT54" s="214"/>
      <c r="GU54" s="214"/>
      <c r="GV54" s="214"/>
      <c r="GW54" s="214"/>
      <c r="GX54" s="214"/>
      <c r="GY54" s="53"/>
      <c r="GZ54" s="53"/>
      <c r="HA54" s="53"/>
      <c r="HB54" s="53"/>
    </row>
    <row r="55" spans="2:210" ht="14.1" customHeight="1" x14ac:dyDescent="0.3">
      <c r="B55" s="20" t="s">
        <v>87</v>
      </c>
      <c r="C55" s="10" t="s">
        <v>88</v>
      </c>
      <c r="D55" s="21">
        <v>36</v>
      </c>
      <c r="E55" s="21">
        <v>40.1</v>
      </c>
      <c r="F55" s="21">
        <v>49</v>
      </c>
      <c r="G55" s="21">
        <v>57.5</v>
      </c>
      <c r="H55" s="21">
        <v>65.400000000000006</v>
      </c>
      <c r="I55" s="21">
        <v>73.2</v>
      </c>
      <c r="J55" s="21">
        <v>76.599999999999994</v>
      </c>
      <c r="K55" s="21">
        <v>76</v>
      </c>
      <c r="L55" s="21">
        <v>70.099999999999994</v>
      </c>
      <c r="M55" s="21">
        <v>58.4</v>
      </c>
      <c r="N55" s="21">
        <v>48.7</v>
      </c>
      <c r="O55" s="22">
        <v>40.1</v>
      </c>
      <c r="P55" s="48">
        <v>14.2</v>
      </c>
      <c r="Q55" s="23">
        <v>17.100000000000001</v>
      </c>
      <c r="R55" s="24">
        <v>18.7</v>
      </c>
      <c r="S55" s="24">
        <v>21.1</v>
      </c>
      <c r="T55" s="24">
        <v>21.8</v>
      </c>
      <c r="U55" s="24">
        <v>20.9</v>
      </c>
      <c r="V55" s="24">
        <v>19.600000000000001</v>
      </c>
      <c r="W55" s="24">
        <v>18.7</v>
      </c>
      <c r="X55" s="24">
        <v>19</v>
      </c>
      <c r="Y55" s="24">
        <v>20.3</v>
      </c>
      <c r="Z55" s="24">
        <v>21.6</v>
      </c>
      <c r="AA55" s="24">
        <v>20.100000000000001</v>
      </c>
      <c r="AB55" s="29">
        <v>17.399999999999999</v>
      </c>
      <c r="AC55" s="31">
        <f t="shared" si="24"/>
        <v>44.55</v>
      </c>
      <c r="AD55" s="21">
        <f t="shared" si="25"/>
        <v>49.45</v>
      </c>
      <c r="AE55" s="21">
        <f t="shared" si="26"/>
        <v>59.55</v>
      </c>
      <c r="AF55" s="21">
        <f t="shared" si="27"/>
        <v>68.400000000000006</v>
      </c>
      <c r="AG55" s="21">
        <f t="shared" si="28"/>
        <v>75.850000000000009</v>
      </c>
      <c r="AH55" s="21">
        <f t="shared" si="29"/>
        <v>83</v>
      </c>
      <c r="AI55" s="21">
        <f t="shared" si="30"/>
        <v>85.949999999999989</v>
      </c>
      <c r="AJ55" s="21">
        <f t="shared" si="31"/>
        <v>85.5</v>
      </c>
      <c r="AK55" s="21">
        <f t="shared" si="32"/>
        <v>80.25</v>
      </c>
      <c r="AL55" s="21">
        <f t="shared" si="33"/>
        <v>69.2</v>
      </c>
      <c r="AM55" s="21">
        <f t="shared" si="34"/>
        <v>58.75</v>
      </c>
      <c r="AN55" s="22">
        <f t="shared" si="35"/>
        <v>48.8</v>
      </c>
      <c r="AO55" s="31">
        <f t="shared" si="36"/>
        <v>27.45</v>
      </c>
      <c r="AP55" s="21">
        <f t="shared" si="37"/>
        <v>30.75</v>
      </c>
      <c r="AQ55" s="21">
        <f t="shared" si="38"/>
        <v>38.450000000000003</v>
      </c>
      <c r="AR55" s="21">
        <f t="shared" si="39"/>
        <v>46.6</v>
      </c>
      <c r="AS55" s="21">
        <f t="shared" si="40"/>
        <v>54.95</v>
      </c>
      <c r="AT55" s="21">
        <f t="shared" si="41"/>
        <v>63.400000000000006</v>
      </c>
      <c r="AU55" s="21">
        <f t="shared" si="42"/>
        <v>67.25</v>
      </c>
      <c r="AV55" s="21">
        <f t="shared" si="43"/>
        <v>66.5</v>
      </c>
      <c r="AW55" s="21">
        <f t="shared" si="44"/>
        <v>59.949999999999996</v>
      </c>
      <c r="AX55" s="21">
        <f t="shared" si="45"/>
        <v>47.599999999999994</v>
      </c>
      <c r="AY55" s="21">
        <f t="shared" si="46"/>
        <v>38.650000000000006</v>
      </c>
      <c r="AZ55" s="21">
        <f t="shared" si="47"/>
        <v>31.400000000000002</v>
      </c>
      <c r="BF55" s="53"/>
      <c r="BG55" s="53"/>
      <c r="BH55" s="53"/>
      <c r="BI55" s="211"/>
      <c r="BJ55" s="212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  <c r="GT55" s="214"/>
      <c r="GU55" s="214"/>
      <c r="GV55" s="214"/>
      <c r="GW55" s="214"/>
      <c r="GX55" s="214"/>
      <c r="GY55" s="53"/>
      <c r="GZ55" s="53"/>
      <c r="HA55" s="53"/>
      <c r="HB55" s="53"/>
    </row>
    <row r="56" spans="2:210" ht="14.1" customHeight="1" x14ac:dyDescent="0.3">
      <c r="B56" s="20" t="s">
        <v>89</v>
      </c>
      <c r="C56" s="10" t="s">
        <v>90</v>
      </c>
      <c r="D56" s="21">
        <v>14.4</v>
      </c>
      <c r="E56" s="21">
        <v>19.899999999999999</v>
      </c>
      <c r="F56" s="21">
        <v>32.799999999999997</v>
      </c>
      <c r="G56" s="21">
        <v>47.7</v>
      </c>
      <c r="H56" s="21">
        <v>59.5</v>
      </c>
      <c r="I56" s="21">
        <v>68.5</v>
      </c>
      <c r="J56" s="21">
        <v>73.5</v>
      </c>
      <c r="K56" s="21">
        <v>70.8</v>
      </c>
      <c r="L56" s="21">
        <v>61.8</v>
      </c>
      <c r="M56" s="21">
        <v>50.2</v>
      </c>
      <c r="N56" s="21">
        <v>35.6</v>
      </c>
      <c r="O56" s="22">
        <v>20.3</v>
      </c>
      <c r="P56" s="48">
        <v>-13.7</v>
      </c>
      <c r="Q56" s="23">
        <v>15.7</v>
      </c>
      <c r="R56" s="24">
        <v>16.399999999999999</v>
      </c>
      <c r="S56" s="24">
        <v>17.3</v>
      </c>
      <c r="T56" s="24">
        <v>20.100000000000001</v>
      </c>
      <c r="U56" s="24">
        <v>20.5</v>
      </c>
      <c r="V56" s="24">
        <v>20.8</v>
      </c>
      <c r="W56" s="24">
        <v>20</v>
      </c>
      <c r="X56" s="24">
        <v>19.3</v>
      </c>
      <c r="Y56" s="24">
        <v>19.600000000000001</v>
      </c>
      <c r="Z56" s="24">
        <v>18.7</v>
      </c>
      <c r="AA56" s="24">
        <v>14.5</v>
      </c>
      <c r="AB56" s="29">
        <v>13.8</v>
      </c>
      <c r="AC56" s="31">
        <f t="shared" si="24"/>
        <v>22.25</v>
      </c>
      <c r="AD56" s="21">
        <f t="shared" si="25"/>
        <v>28.099999999999998</v>
      </c>
      <c r="AE56" s="21">
        <f t="shared" si="26"/>
        <v>41.449999999999996</v>
      </c>
      <c r="AF56" s="21">
        <f t="shared" si="27"/>
        <v>57.75</v>
      </c>
      <c r="AG56" s="21">
        <f t="shared" si="28"/>
        <v>69.75</v>
      </c>
      <c r="AH56" s="21">
        <f t="shared" si="29"/>
        <v>78.900000000000006</v>
      </c>
      <c r="AI56" s="21">
        <f t="shared" si="30"/>
        <v>83.5</v>
      </c>
      <c r="AJ56" s="21">
        <f t="shared" si="31"/>
        <v>80.45</v>
      </c>
      <c r="AK56" s="21">
        <f t="shared" si="32"/>
        <v>71.599999999999994</v>
      </c>
      <c r="AL56" s="21">
        <f t="shared" si="33"/>
        <v>59.550000000000004</v>
      </c>
      <c r="AM56" s="21">
        <f t="shared" si="34"/>
        <v>42.85</v>
      </c>
      <c r="AN56" s="22">
        <f t="shared" si="35"/>
        <v>27.200000000000003</v>
      </c>
      <c r="AO56" s="31">
        <f t="shared" si="36"/>
        <v>6.5500000000000007</v>
      </c>
      <c r="AP56" s="21">
        <f t="shared" si="37"/>
        <v>11.7</v>
      </c>
      <c r="AQ56" s="21">
        <f t="shared" si="38"/>
        <v>24.15</v>
      </c>
      <c r="AR56" s="21">
        <f t="shared" si="39"/>
        <v>37.650000000000006</v>
      </c>
      <c r="AS56" s="21">
        <f t="shared" si="40"/>
        <v>49.25</v>
      </c>
      <c r="AT56" s="21">
        <f t="shared" si="41"/>
        <v>58.1</v>
      </c>
      <c r="AU56" s="21">
        <f t="shared" si="42"/>
        <v>63.5</v>
      </c>
      <c r="AV56" s="21">
        <f t="shared" si="43"/>
        <v>61.15</v>
      </c>
      <c r="AW56" s="21">
        <f t="shared" si="44"/>
        <v>52</v>
      </c>
      <c r="AX56" s="21">
        <f t="shared" si="45"/>
        <v>40.85</v>
      </c>
      <c r="AY56" s="21">
        <f t="shared" si="46"/>
        <v>28.35</v>
      </c>
      <c r="AZ56" s="21">
        <f t="shared" si="47"/>
        <v>13.4</v>
      </c>
      <c r="BF56" s="53"/>
      <c r="BG56" s="53"/>
      <c r="BH56" s="53"/>
      <c r="BI56" s="211"/>
      <c r="BJ56" s="212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  <c r="GT56" s="214"/>
      <c r="GU56" s="214"/>
      <c r="GV56" s="214"/>
      <c r="GW56" s="214"/>
      <c r="GX56" s="214"/>
      <c r="GY56" s="53"/>
      <c r="GZ56" s="53"/>
      <c r="HA56" s="53"/>
      <c r="HB56" s="53"/>
    </row>
    <row r="57" spans="2:210" ht="14.1" customHeight="1" x14ac:dyDescent="0.3">
      <c r="B57" s="20" t="s">
        <v>91</v>
      </c>
      <c r="C57" s="10" t="s">
        <v>92</v>
      </c>
      <c r="D57" s="21">
        <v>45.5</v>
      </c>
      <c r="E57" s="21">
        <v>51.1</v>
      </c>
      <c r="F57" s="21">
        <v>56.3</v>
      </c>
      <c r="G57" s="21">
        <v>64.099999999999994</v>
      </c>
      <c r="H57" s="21">
        <v>74</v>
      </c>
      <c r="I57" s="21">
        <v>84.9</v>
      </c>
      <c r="J57" s="21">
        <v>91.1</v>
      </c>
      <c r="K57" s="21">
        <v>88.7</v>
      </c>
      <c r="L57" s="21">
        <v>80.5</v>
      </c>
      <c r="M57" s="21">
        <v>68.3</v>
      </c>
      <c r="N57" s="21">
        <v>55</v>
      </c>
      <c r="O57" s="22">
        <v>45.7</v>
      </c>
      <c r="P57" s="48">
        <v>28.9</v>
      </c>
      <c r="Q57" s="23">
        <v>19.100000000000001</v>
      </c>
      <c r="R57" s="24">
        <v>19.5</v>
      </c>
      <c r="S57" s="24">
        <v>21.2</v>
      </c>
      <c r="T57" s="24">
        <v>22.4</v>
      </c>
      <c r="U57" s="24">
        <v>23.4</v>
      </c>
      <c r="V57" s="24">
        <v>24.5</v>
      </c>
      <c r="W57" s="24">
        <v>23.5</v>
      </c>
      <c r="X57" s="24">
        <v>22.7</v>
      </c>
      <c r="Y57" s="24">
        <v>23.2</v>
      </c>
      <c r="Z57" s="24">
        <v>22.5</v>
      </c>
      <c r="AA57" s="24">
        <v>20.2</v>
      </c>
      <c r="AB57" s="29">
        <v>18.600000000000001</v>
      </c>
      <c r="AC57" s="31">
        <f t="shared" si="24"/>
        <v>55.05</v>
      </c>
      <c r="AD57" s="21">
        <f t="shared" si="25"/>
        <v>60.85</v>
      </c>
      <c r="AE57" s="21">
        <f t="shared" si="26"/>
        <v>66.899999999999991</v>
      </c>
      <c r="AF57" s="21">
        <f t="shared" si="27"/>
        <v>75.3</v>
      </c>
      <c r="AG57" s="21">
        <f t="shared" si="28"/>
        <v>85.7</v>
      </c>
      <c r="AH57" s="21">
        <f t="shared" si="29"/>
        <v>97.15</v>
      </c>
      <c r="AI57" s="21">
        <f t="shared" si="30"/>
        <v>102.85</v>
      </c>
      <c r="AJ57" s="21">
        <f t="shared" si="31"/>
        <v>100.05</v>
      </c>
      <c r="AK57" s="21">
        <f t="shared" si="32"/>
        <v>92.1</v>
      </c>
      <c r="AL57" s="21">
        <f t="shared" si="33"/>
        <v>79.55</v>
      </c>
      <c r="AM57" s="21">
        <f t="shared" si="34"/>
        <v>65.099999999999994</v>
      </c>
      <c r="AN57" s="22">
        <f t="shared" si="35"/>
        <v>55</v>
      </c>
      <c r="AO57" s="31">
        <f t="shared" si="36"/>
        <v>35.950000000000003</v>
      </c>
      <c r="AP57" s="21">
        <f t="shared" si="37"/>
        <v>41.35</v>
      </c>
      <c r="AQ57" s="21">
        <f t="shared" si="38"/>
        <v>45.699999999999996</v>
      </c>
      <c r="AR57" s="21">
        <f t="shared" si="39"/>
        <v>52.899999999999991</v>
      </c>
      <c r="AS57" s="21">
        <f t="shared" si="40"/>
        <v>62.3</v>
      </c>
      <c r="AT57" s="21">
        <f t="shared" si="41"/>
        <v>72.650000000000006</v>
      </c>
      <c r="AU57" s="21">
        <f t="shared" si="42"/>
        <v>79.349999999999994</v>
      </c>
      <c r="AV57" s="21">
        <f t="shared" si="43"/>
        <v>77.350000000000009</v>
      </c>
      <c r="AW57" s="21">
        <f t="shared" si="44"/>
        <v>68.900000000000006</v>
      </c>
      <c r="AX57" s="21">
        <f t="shared" si="45"/>
        <v>57.05</v>
      </c>
      <c r="AY57" s="21">
        <f t="shared" si="46"/>
        <v>44.9</v>
      </c>
      <c r="AZ57" s="21">
        <f t="shared" si="47"/>
        <v>36.400000000000006</v>
      </c>
      <c r="BF57" s="53"/>
      <c r="BG57" s="53"/>
      <c r="BH57" s="53"/>
      <c r="BI57" s="211"/>
      <c r="BJ57" s="212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53"/>
      <c r="GZ57" s="53"/>
      <c r="HA57" s="53"/>
      <c r="HB57" s="53"/>
    </row>
    <row r="58" spans="2:210" ht="14.1" customHeight="1" x14ac:dyDescent="0.3">
      <c r="B58" s="20" t="s">
        <v>93</v>
      </c>
      <c r="C58" s="10" t="s">
        <v>94</v>
      </c>
      <c r="D58" s="21">
        <v>30.8</v>
      </c>
      <c r="E58" s="21">
        <v>34.5</v>
      </c>
      <c r="F58" s="21">
        <v>45.3</v>
      </c>
      <c r="G58" s="21">
        <v>54.8</v>
      </c>
      <c r="H58" s="21">
        <v>64</v>
      </c>
      <c r="I58" s="21">
        <v>72.2</v>
      </c>
      <c r="J58" s="21">
        <v>75.8</v>
      </c>
      <c r="K58" s="21">
        <v>74.7</v>
      </c>
      <c r="L58" s="21">
        <v>68.2</v>
      </c>
      <c r="M58" s="21">
        <v>56.7</v>
      </c>
      <c r="N58" s="21">
        <v>46</v>
      </c>
      <c r="O58" s="22">
        <v>35.9</v>
      </c>
      <c r="P58" s="48">
        <v>4.5</v>
      </c>
      <c r="Q58" s="23">
        <v>15.1</v>
      </c>
      <c r="R58" s="24">
        <v>16.5</v>
      </c>
      <c r="S58" s="24">
        <v>18.600000000000001</v>
      </c>
      <c r="T58" s="24">
        <v>19.7</v>
      </c>
      <c r="U58" s="24">
        <v>18.8</v>
      </c>
      <c r="V58" s="24">
        <v>18.7</v>
      </c>
      <c r="W58" s="24">
        <v>18.399999999999999</v>
      </c>
      <c r="X58" s="24">
        <v>19</v>
      </c>
      <c r="Y58" s="24">
        <v>19.5</v>
      </c>
      <c r="Z58" s="24">
        <v>19.3</v>
      </c>
      <c r="AA58" s="24">
        <v>16.600000000000001</v>
      </c>
      <c r="AB58" s="29">
        <v>14.8</v>
      </c>
      <c r="AC58" s="31">
        <f t="shared" si="24"/>
        <v>38.35</v>
      </c>
      <c r="AD58" s="21">
        <f t="shared" si="25"/>
        <v>42.75</v>
      </c>
      <c r="AE58" s="21">
        <f t="shared" si="26"/>
        <v>54.599999999999994</v>
      </c>
      <c r="AF58" s="21">
        <f t="shared" si="27"/>
        <v>64.649999999999991</v>
      </c>
      <c r="AG58" s="21">
        <f t="shared" si="28"/>
        <v>73.400000000000006</v>
      </c>
      <c r="AH58" s="21">
        <f t="shared" si="29"/>
        <v>81.55</v>
      </c>
      <c r="AI58" s="21">
        <f t="shared" si="30"/>
        <v>85</v>
      </c>
      <c r="AJ58" s="21">
        <f t="shared" si="31"/>
        <v>84.2</v>
      </c>
      <c r="AK58" s="21">
        <f t="shared" si="32"/>
        <v>77.95</v>
      </c>
      <c r="AL58" s="21">
        <f t="shared" si="33"/>
        <v>66.350000000000009</v>
      </c>
      <c r="AM58" s="21">
        <f t="shared" si="34"/>
        <v>54.3</v>
      </c>
      <c r="AN58" s="22">
        <f t="shared" si="35"/>
        <v>43.3</v>
      </c>
      <c r="AO58" s="31">
        <f t="shared" si="36"/>
        <v>23.25</v>
      </c>
      <c r="AP58" s="21">
        <f t="shared" si="37"/>
        <v>26.25</v>
      </c>
      <c r="AQ58" s="21">
        <f t="shared" si="38"/>
        <v>36</v>
      </c>
      <c r="AR58" s="21">
        <f t="shared" si="39"/>
        <v>44.949999999999996</v>
      </c>
      <c r="AS58" s="21">
        <f t="shared" si="40"/>
        <v>54.6</v>
      </c>
      <c r="AT58" s="21">
        <f t="shared" si="41"/>
        <v>62.85</v>
      </c>
      <c r="AU58" s="21">
        <f t="shared" si="42"/>
        <v>66.599999999999994</v>
      </c>
      <c r="AV58" s="21">
        <f t="shared" si="43"/>
        <v>65.2</v>
      </c>
      <c r="AW58" s="21">
        <f t="shared" si="44"/>
        <v>58.45</v>
      </c>
      <c r="AX58" s="21">
        <f t="shared" si="45"/>
        <v>47.050000000000004</v>
      </c>
      <c r="AY58" s="21">
        <f t="shared" si="46"/>
        <v>37.700000000000003</v>
      </c>
      <c r="AZ58" s="21">
        <f t="shared" si="47"/>
        <v>28.5</v>
      </c>
      <c r="BF58" s="53"/>
      <c r="BG58" s="53"/>
      <c r="BH58" s="53"/>
      <c r="BI58" s="211"/>
      <c r="BJ58" s="212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  <c r="GT58" s="214"/>
      <c r="GU58" s="214"/>
      <c r="GV58" s="214"/>
      <c r="GW58" s="214"/>
      <c r="GX58" s="214"/>
      <c r="GY58" s="53"/>
      <c r="GZ58" s="53"/>
      <c r="HA58" s="53"/>
      <c r="HB58" s="53"/>
    </row>
    <row r="59" spans="2:210" ht="14.1" customHeight="1" x14ac:dyDescent="0.3">
      <c r="B59" s="10" t="s">
        <v>95</v>
      </c>
      <c r="C59" s="10" t="s">
        <v>96</v>
      </c>
      <c r="D59" s="21">
        <v>39.1</v>
      </c>
      <c r="E59" s="21">
        <v>43.6</v>
      </c>
      <c r="F59" s="21">
        <v>53.1</v>
      </c>
      <c r="G59" s="21">
        <v>62.1</v>
      </c>
      <c r="H59" s="21">
        <v>70.2</v>
      </c>
      <c r="I59" s="21">
        <v>78.400000000000006</v>
      </c>
      <c r="J59" s="21">
        <v>81.900000000000006</v>
      </c>
      <c r="K59" s="21">
        <v>80.599999999999994</v>
      </c>
      <c r="L59" s="21">
        <v>74.099999999999994</v>
      </c>
      <c r="M59" s="21">
        <v>63</v>
      </c>
      <c r="N59" s="21">
        <v>52.1</v>
      </c>
      <c r="O59" s="22">
        <v>42.8</v>
      </c>
      <c r="P59" s="48">
        <v>16.899999999999999</v>
      </c>
      <c r="Q59" s="23">
        <v>17.7</v>
      </c>
      <c r="R59" s="24">
        <v>18.7</v>
      </c>
      <c r="S59" s="24">
        <v>19.7</v>
      </c>
      <c r="T59" s="24">
        <v>20.8</v>
      </c>
      <c r="U59" s="24">
        <v>19.7</v>
      </c>
      <c r="V59" s="24">
        <v>19.2</v>
      </c>
      <c r="W59" s="24">
        <v>19</v>
      </c>
      <c r="X59" s="24">
        <v>20</v>
      </c>
      <c r="Y59" s="24">
        <v>20.6</v>
      </c>
      <c r="Z59" s="24">
        <v>21.4</v>
      </c>
      <c r="AA59" s="24">
        <v>18.8</v>
      </c>
      <c r="AB59" s="29">
        <v>17.2</v>
      </c>
      <c r="AC59" s="31">
        <f t="shared" si="24"/>
        <v>47.95</v>
      </c>
      <c r="AD59" s="21">
        <f t="shared" si="25"/>
        <v>52.95</v>
      </c>
      <c r="AE59" s="21">
        <f t="shared" si="26"/>
        <v>62.95</v>
      </c>
      <c r="AF59" s="21">
        <f t="shared" si="27"/>
        <v>72.5</v>
      </c>
      <c r="AG59" s="21">
        <f t="shared" si="28"/>
        <v>80.05</v>
      </c>
      <c r="AH59" s="21">
        <f t="shared" si="29"/>
        <v>88</v>
      </c>
      <c r="AI59" s="21">
        <f t="shared" si="30"/>
        <v>91.4</v>
      </c>
      <c r="AJ59" s="21">
        <f t="shared" si="31"/>
        <v>90.6</v>
      </c>
      <c r="AK59" s="21">
        <f t="shared" si="32"/>
        <v>84.399999999999991</v>
      </c>
      <c r="AL59" s="21">
        <f t="shared" si="33"/>
        <v>73.7</v>
      </c>
      <c r="AM59" s="21">
        <f t="shared" si="34"/>
        <v>61.5</v>
      </c>
      <c r="AN59" s="22">
        <f t="shared" si="35"/>
        <v>51.4</v>
      </c>
      <c r="AO59" s="31">
        <f t="shared" si="36"/>
        <v>30.25</v>
      </c>
      <c r="AP59" s="21">
        <f t="shared" si="37"/>
        <v>34.25</v>
      </c>
      <c r="AQ59" s="21">
        <f t="shared" si="38"/>
        <v>43.25</v>
      </c>
      <c r="AR59" s="21">
        <f t="shared" si="39"/>
        <v>51.7</v>
      </c>
      <c r="AS59" s="21">
        <f t="shared" si="40"/>
        <v>60.35</v>
      </c>
      <c r="AT59" s="21">
        <f t="shared" si="41"/>
        <v>68.800000000000011</v>
      </c>
      <c r="AU59" s="21">
        <f t="shared" si="42"/>
        <v>72.400000000000006</v>
      </c>
      <c r="AV59" s="21">
        <f t="shared" si="43"/>
        <v>70.599999999999994</v>
      </c>
      <c r="AW59" s="21">
        <f t="shared" si="44"/>
        <v>63.8</v>
      </c>
      <c r="AX59" s="21">
        <f t="shared" si="45"/>
        <v>52.3</v>
      </c>
      <c r="AY59" s="21">
        <f t="shared" si="46"/>
        <v>42.7</v>
      </c>
      <c r="AZ59" s="21">
        <f t="shared" si="47"/>
        <v>34.199999999999996</v>
      </c>
      <c r="BF59" s="53"/>
      <c r="BG59" s="53"/>
      <c r="BH59" s="53"/>
      <c r="BI59" s="211"/>
      <c r="BJ59" s="212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  <c r="GT59" s="214"/>
      <c r="GU59" s="214"/>
      <c r="GV59" s="214"/>
      <c r="GW59" s="214"/>
      <c r="GX59" s="214"/>
      <c r="GY59" s="53"/>
      <c r="GZ59" s="53"/>
      <c r="HA59" s="53"/>
      <c r="HB59" s="53"/>
    </row>
    <row r="60" spans="2:210" ht="14.1" customHeight="1" x14ac:dyDescent="0.3">
      <c r="B60" s="10" t="s">
        <v>97</v>
      </c>
      <c r="C60" s="10" t="s">
        <v>69</v>
      </c>
      <c r="D60" s="21">
        <v>56.8</v>
      </c>
      <c r="E60" s="21">
        <v>57.6</v>
      </c>
      <c r="F60" s="21">
        <v>58</v>
      </c>
      <c r="G60" s="21">
        <v>60.1</v>
      </c>
      <c r="H60" s="21">
        <v>62.7</v>
      </c>
      <c r="I60" s="21">
        <v>65.7</v>
      </c>
      <c r="J60" s="21">
        <v>69.099999999999994</v>
      </c>
      <c r="K60" s="21">
        <v>70.5</v>
      </c>
      <c r="L60" s="21">
        <v>69.900000000000006</v>
      </c>
      <c r="M60" s="21">
        <v>66.8</v>
      </c>
      <c r="N60" s="21">
        <v>61.6</v>
      </c>
      <c r="O60" s="22">
        <v>56.9</v>
      </c>
      <c r="P60" s="48">
        <v>43.9</v>
      </c>
      <c r="Q60" s="23">
        <v>15.3</v>
      </c>
      <c r="R60" s="24">
        <v>13.9</v>
      </c>
      <c r="S60" s="24">
        <v>12.3</v>
      </c>
      <c r="T60" s="24">
        <v>12.6</v>
      </c>
      <c r="U60" s="24">
        <v>10.8</v>
      </c>
      <c r="V60" s="24">
        <v>10.3</v>
      </c>
      <c r="W60" s="24">
        <v>10.4</v>
      </c>
      <c r="X60" s="24">
        <v>10.7</v>
      </c>
      <c r="Y60" s="24">
        <v>11.4</v>
      </c>
      <c r="Z60" s="24">
        <v>12.8</v>
      </c>
      <c r="AA60" s="24">
        <v>15.4</v>
      </c>
      <c r="AB60" s="29">
        <v>15.8</v>
      </c>
      <c r="AC60" s="31">
        <f t="shared" si="24"/>
        <v>64.45</v>
      </c>
      <c r="AD60" s="21">
        <f t="shared" si="25"/>
        <v>64.55</v>
      </c>
      <c r="AE60" s="21">
        <f t="shared" si="26"/>
        <v>64.150000000000006</v>
      </c>
      <c r="AF60" s="21">
        <f t="shared" si="27"/>
        <v>66.400000000000006</v>
      </c>
      <c r="AG60" s="21">
        <f t="shared" si="28"/>
        <v>68.100000000000009</v>
      </c>
      <c r="AH60" s="21">
        <f t="shared" si="29"/>
        <v>70.850000000000009</v>
      </c>
      <c r="AI60" s="21">
        <f t="shared" si="30"/>
        <v>74.3</v>
      </c>
      <c r="AJ60" s="21">
        <f t="shared" si="31"/>
        <v>75.849999999999994</v>
      </c>
      <c r="AK60" s="21">
        <f t="shared" si="32"/>
        <v>75.600000000000009</v>
      </c>
      <c r="AL60" s="21">
        <f t="shared" si="33"/>
        <v>73.2</v>
      </c>
      <c r="AM60" s="21">
        <f t="shared" si="34"/>
        <v>69.3</v>
      </c>
      <c r="AN60" s="22">
        <f t="shared" si="35"/>
        <v>64.8</v>
      </c>
      <c r="AO60" s="31">
        <f t="shared" si="36"/>
        <v>49.15</v>
      </c>
      <c r="AP60" s="21">
        <f t="shared" si="37"/>
        <v>50.65</v>
      </c>
      <c r="AQ60" s="21">
        <f t="shared" si="38"/>
        <v>51.85</v>
      </c>
      <c r="AR60" s="21">
        <f t="shared" si="39"/>
        <v>53.800000000000004</v>
      </c>
      <c r="AS60" s="21">
        <f t="shared" si="40"/>
        <v>57.300000000000004</v>
      </c>
      <c r="AT60" s="21">
        <f t="shared" si="41"/>
        <v>60.550000000000004</v>
      </c>
      <c r="AU60" s="21">
        <f t="shared" si="42"/>
        <v>63.899999999999991</v>
      </c>
      <c r="AV60" s="21">
        <f t="shared" si="43"/>
        <v>65.150000000000006</v>
      </c>
      <c r="AW60" s="21">
        <f t="shared" si="44"/>
        <v>64.2</v>
      </c>
      <c r="AX60" s="21">
        <f t="shared" si="45"/>
        <v>60.4</v>
      </c>
      <c r="AY60" s="21">
        <f t="shared" si="46"/>
        <v>53.9</v>
      </c>
      <c r="AZ60" s="21">
        <f t="shared" si="47"/>
        <v>49</v>
      </c>
      <c r="BF60" s="53"/>
      <c r="BG60" s="53"/>
      <c r="BH60" s="53"/>
      <c r="BI60" s="211"/>
      <c r="BJ60" s="212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  <c r="GT60" s="214"/>
      <c r="GU60" s="214"/>
      <c r="GV60" s="214"/>
      <c r="GW60" s="214"/>
      <c r="GX60" s="214"/>
      <c r="GY60" s="53"/>
      <c r="GZ60" s="53"/>
      <c r="HA60" s="53"/>
      <c r="HB60" s="53"/>
    </row>
    <row r="61" spans="2:210" ht="14.1" customHeight="1" x14ac:dyDescent="0.3">
      <c r="B61" s="20" t="s">
        <v>98</v>
      </c>
      <c r="C61" s="10" t="s">
        <v>94</v>
      </c>
      <c r="D61" s="21">
        <v>31.7</v>
      </c>
      <c r="E61" s="21">
        <v>35.700000000000003</v>
      </c>
      <c r="F61" s="21">
        <v>46.3</v>
      </c>
      <c r="G61" s="21">
        <v>56.3</v>
      </c>
      <c r="H61" s="21">
        <v>65.3</v>
      </c>
      <c r="I61" s="21">
        <v>73.2</v>
      </c>
      <c r="J61" s="21">
        <v>77.2</v>
      </c>
      <c r="K61" s="21">
        <v>75.8</v>
      </c>
      <c r="L61" s="21">
        <v>69.5</v>
      </c>
      <c r="M61" s="21">
        <v>57.6</v>
      </c>
      <c r="N61" s="21">
        <v>47.1</v>
      </c>
      <c r="O61" s="22">
        <v>36.9</v>
      </c>
      <c r="P61" s="48">
        <v>6.7</v>
      </c>
      <c r="Q61" s="23">
        <v>15.1</v>
      </c>
      <c r="R61" s="24">
        <v>16.5</v>
      </c>
      <c r="S61" s="24">
        <v>18.5</v>
      </c>
      <c r="T61" s="24">
        <v>19.899999999999999</v>
      </c>
      <c r="U61" s="24">
        <v>18.7</v>
      </c>
      <c r="V61" s="24">
        <v>17.899999999999999</v>
      </c>
      <c r="W61" s="24">
        <v>17.5</v>
      </c>
      <c r="X61" s="24">
        <v>18</v>
      </c>
      <c r="Y61" s="24">
        <v>19.100000000000001</v>
      </c>
      <c r="Z61" s="24">
        <v>19.5</v>
      </c>
      <c r="AA61" s="24">
        <v>16.7</v>
      </c>
      <c r="AB61" s="29">
        <v>14.4</v>
      </c>
      <c r="AC61" s="31">
        <f t="shared" si="24"/>
        <v>39.25</v>
      </c>
      <c r="AD61" s="21">
        <f t="shared" si="25"/>
        <v>43.95</v>
      </c>
      <c r="AE61" s="21">
        <f t="shared" si="26"/>
        <v>55.55</v>
      </c>
      <c r="AF61" s="21">
        <f t="shared" si="27"/>
        <v>66.25</v>
      </c>
      <c r="AG61" s="21">
        <f t="shared" si="28"/>
        <v>74.649999999999991</v>
      </c>
      <c r="AH61" s="21">
        <f t="shared" si="29"/>
        <v>82.15</v>
      </c>
      <c r="AI61" s="21">
        <f t="shared" si="30"/>
        <v>85.95</v>
      </c>
      <c r="AJ61" s="21">
        <f t="shared" si="31"/>
        <v>84.8</v>
      </c>
      <c r="AK61" s="21">
        <f t="shared" si="32"/>
        <v>79.05</v>
      </c>
      <c r="AL61" s="21">
        <f t="shared" si="33"/>
        <v>67.349999999999994</v>
      </c>
      <c r="AM61" s="21">
        <f t="shared" si="34"/>
        <v>55.45</v>
      </c>
      <c r="AN61" s="22">
        <f t="shared" si="35"/>
        <v>44.1</v>
      </c>
      <c r="AO61" s="31">
        <f t="shared" si="36"/>
        <v>24.15</v>
      </c>
      <c r="AP61" s="21">
        <f t="shared" si="37"/>
        <v>27.450000000000003</v>
      </c>
      <c r="AQ61" s="21">
        <f t="shared" si="38"/>
        <v>37.049999999999997</v>
      </c>
      <c r="AR61" s="21">
        <f t="shared" si="39"/>
        <v>46.349999999999994</v>
      </c>
      <c r="AS61" s="21">
        <f t="shared" si="40"/>
        <v>55.949999999999996</v>
      </c>
      <c r="AT61" s="21">
        <f t="shared" si="41"/>
        <v>64.25</v>
      </c>
      <c r="AU61" s="21">
        <f t="shared" si="42"/>
        <v>68.45</v>
      </c>
      <c r="AV61" s="21">
        <f t="shared" si="43"/>
        <v>66.8</v>
      </c>
      <c r="AW61" s="21">
        <f t="shared" si="44"/>
        <v>59.95</v>
      </c>
      <c r="AX61" s="21">
        <f t="shared" si="45"/>
        <v>47.85</v>
      </c>
      <c r="AY61" s="21">
        <f t="shared" si="46"/>
        <v>38.75</v>
      </c>
      <c r="AZ61" s="21">
        <f t="shared" si="47"/>
        <v>29.7</v>
      </c>
      <c r="BF61" s="53"/>
      <c r="BG61" s="53"/>
      <c r="BH61" s="53"/>
      <c r="BI61" s="211"/>
      <c r="BJ61" s="212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  <c r="GT61" s="214"/>
      <c r="GU61" s="214"/>
      <c r="GV61" s="214"/>
      <c r="GW61" s="214"/>
      <c r="GX61" s="214"/>
      <c r="GY61" s="53"/>
      <c r="GZ61" s="53"/>
      <c r="HA61" s="53"/>
      <c r="HB61" s="53"/>
    </row>
    <row r="62" spans="2:210" ht="14.1" customHeight="1" x14ac:dyDescent="0.3">
      <c r="B62" s="20" t="s">
        <v>99</v>
      </c>
      <c r="C62" s="10" t="s">
        <v>88</v>
      </c>
      <c r="D62" s="21">
        <v>39.700000000000003</v>
      </c>
      <c r="E62" s="21">
        <v>44.2</v>
      </c>
      <c r="F62" s="21">
        <v>53.1</v>
      </c>
      <c r="G62" s="21">
        <v>62.9</v>
      </c>
      <c r="H62" s="21">
        <v>71.2</v>
      </c>
      <c r="I62" s="21">
        <v>79.099999999999994</v>
      </c>
      <c r="J62" s="21">
        <v>82.6</v>
      </c>
      <c r="K62" s="21">
        <v>81</v>
      </c>
      <c r="L62" s="21">
        <v>74.2</v>
      </c>
      <c r="M62" s="21">
        <v>63.1</v>
      </c>
      <c r="N62" s="21">
        <v>52.5</v>
      </c>
      <c r="O62" s="22">
        <v>43.7</v>
      </c>
      <c r="P62" s="48">
        <v>16.8</v>
      </c>
      <c r="Q62" s="23">
        <v>16.100000000000001</v>
      </c>
      <c r="R62" s="24">
        <v>17</v>
      </c>
      <c r="S62" s="24">
        <v>18.399999999999999</v>
      </c>
      <c r="T62" s="24">
        <v>18.8</v>
      </c>
      <c r="U62" s="24">
        <v>17.8</v>
      </c>
      <c r="V62" s="24">
        <v>17.3</v>
      </c>
      <c r="W62" s="24">
        <v>16.600000000000001</v>
      </c>
      <c r="X62" s="24">
        <v>17.3</v>
      </c>
      <c r="Y62" s="24">
        <v>18.8</v>
      </c>
      <c r="Z62" s="24">
        <v>19.5</v>
      </c>
      <c r="AA62" s="24">
        <v>17.5</v>
      </c>
      <c r="AB62" s="29">
        <v>15.8</v>
      </c>
      <c r="AC62" s="31">
        <f t="shared" si="24"/>
        <v>47.75</v>
      </c>
      <c r="AD62" s="21">
        <f t="shared" si="25"/>
        <v>52.7</v>
      </c>
      <c r="AE62" s="21">
        <f t="shared" si="26"/>
        <v>62.3</v>
      </c>
      <c r="AF62" s="21">
        <f t="shared" si="27"/>
        <v>72.3</v>
      </c>
      <c r="AG62" s="21">
        <f t="shared" si="28"/>
        <v>80.100000000000009</v>
      </c>
      <c r="AH62" s="21">
        <f t="shared" si="29"/>
        <v>87.75</v>
      </c>
      <c r="AI62" s="21">
        <f t="shared" si="30"/>
        <v>90.899999999999991</v>
      </c>
      <c r="AJ62" s="21">
        <f t="shared" si="31"/>
        <v>89.65</v>
      </c>
      <c r="AK62" s="21">
        <f t="shared" si="32"/>
        <v>83.600000000000009</v>
      </c>
      <c r="AL62" s="21">
        <f t="shared" si="33"/>
        <v>72.849999999999994</v>
      </c>
      <c r="AM62" s="21">
        <f t="shared" si="34"/>
        <v>61.25</v>
      </c>
      <c r="AN62" s="22">
        <f t="shared" si="35"/>
        <v>51.6</v>
      </c>
      <c r="AO62" s="31">
        <f t="shared" si="36"/>
        <v>31.650000000000002</v>
      </c>
      <c r="AP62" s="21">
        <f t="shared" si="37"/>
        <v>35.700000000000003</v>
      </c>
      <c r="AQ62" s="21">
        <f t="shared" si="38"/>
        <v>43.900000000000006</v>
      </c>
      <c r="AR62" s="21">
        <f t="shared" si="39"/>
        <v>53.5</v>
      </c>
      <c r="AS62" s="21">
        <f t="shared" si="40"/>
        <v>62.300000000000004</v>
      </c>
      <c r="AT62" s="21">
        <f t="shared" si="41"/>
        <v>70.449999999999989</v>
      </c>
      <c r="AU62" s="21">
        <f t="shared" si="42"/>
        <v>74.3</v>
      </c>
      <c r="AV62" s="21">
        <f t="shared" si="43"/>
        <v>72.349999999999994</v>
      </c>
      <c r="AW62" s="21">
        <f t="shared" si="44"/>
        <v>64.8</v>
      </c>
      <c r="AX62" s="21">
        <f t="shared" si="45"/>
        <v>53.35</v>
      </c>
      <c r="AY62" s="21">
        <f t="shared" si="46"/>
        <v>43.75</v>
      </c>
      <c r="AZ62" s="21">
        <f t="shared" si="47"/>
        <v>35.800000000000004</v>
      </c>
      <c r="BF62" s="53"/>
      <c r="BG62" s="53"/>
      <c r="BH62" s="53"/>
      <c r="BI62" s="211"/>
      <c r="BJ62" s="212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  <c r="GT62" s="214"/>
      <c r="GU62" s="214"/>
      <c r="GV62" s="214"/>
      <c r="GW62" s="214"/>
      <c r="GX62" s="214"/>
      <c r="GY62" s="53"/>
      <c r="GZ62" s="53"/>
      <c r="HA62" s="53"/>
      <c r="HB62" s="53"/>
    </row>
    <row r="63" spans="2:210" ht="14.1" customHeight="1" x14ac:dyDescent="0.3">
      <c r="B63" s="20" t="s">
        <v>100</v>
      </c>
      <c r="C63" s="11" t="s">
        <v>51</v>
      </c>
      <c r="D63" s="21">
        <v>67.2</v>
      </c>
      <c r="E63" s="21">
        <v>68.5</v>
      </c>
      <c r="F63" s="21">
        <v>71.7</v>
      </c>
      <c r="G63" s="21">
        <v>75.2</v>
      </c>
      <c r="H63" s="21">
        <v>78.7</v>
      </c>
      <c r="I63" s="21">
        <v>81.400000000000006</v>
      </c>
      <c r="J63" s="21">
        <v>82.6</v>
      </c>
      <c r="K63" s="21">
        <v>82.8</v>
      </c>
      <c r="L63" s="21">
        <v>81.900000000000006</v>
      </c>
      <c r="M63" s="21">
        <v>78.3</v>
      </c>
      <c r="N63" s="21">
        <v>73.599999999999994</v>
      </c>
      <c r="O63" s="22">
        <v>69.099999999999994</v>
      </c>
      <c r="P63" s="48">
        <v>46.3</v>
      </c>
      <c r="Q63" s="23">
        <v>14.9</v>
      </c>
      <c r="R63" s="24">
        <v>14.5</v>
      </c>
      <c r="S63" s="24">
        <v>14</v>
      </c>
      <c r="T63" s="24">
        <v>13.9</v>
      </c>
      <c r="U63" s="24">
        <v>12.7</v>
      </c>
      <c r="V63" s="24">
        <v>12</v>
      </c>
      <c r="W63" s="24">
        <v>12.1</v>
      </c>
      <c r="X63" s="24">
        <v>12.2</v>
      </c>
      <c r="Y63" s="24">
        <v>11.4</v>
      </c>
      <c r="Z63" s="24">
        <v>11.5</v>
      </c>
      <c r="AA63" s="24">
        <v>12</v>
      </c>
      <c r="AB63" s="29">
        <v>13.4</v>
      </c>
      <c r="AC63" s="31">
        <f t="shared" si="24"/>
        <v>74.650000000000006</v>
      </c>
      <c r="AD63" s="21">
        <f t="shared" si="25"/>
        <v>75.75</v>
      </c>
      <c r="AE63" s="21">
        <f t="shared" si="26"/>
        <v>78.7</v>
      </c>
      <c r="AF63" s="21">
        <f t="shared" si="27"/>
        <v>82.15</v>
      </c>
      <c r="AG63" s="21">
        <f t="shared" si="28"/>
        <v>85.05</v>
      </c>
      <c r="AH63" s="21">
        <f t="shared" si="29"/>
        <v>87.4</v>
      </c>
      <c r="AI63" s="21">
        <f t="shared" si="30"/>
        <v>88.649999999999991</v>
      </c>
      <c r="AJ63" s="21">
        <f t="shared" si="31"/>
        <v>88.899999999999991</v>
      </c>
      <c r="AK63" s="21">
        <f t="shared" si="32"/>
        <v>87.600000000000009</v>
      </c>
      <c r="AL63" s="21">
        <f t="shared" si="33"/>
        <v>84.05</v>
      </c>
      <c r="AM63" s="21">
        <f t="shared" si="34"/>
        <v>79.599999999999994</v>
      </c>
      <c r="AN63" s="22">
        <f t="shared" si="35"/>
        <v>75.8</v>
      </c>
      <c r="AO63" s="31">
        <f t="shared" si="36"/>
        <v>59.75</v>
      </c>
      <c r="AP63" s="21">
        <f t="shared" si="37"/>
        <v>61.25</v>
      </c>
      <c r="AQ63" s="21">
        <f t="shared" si="38"/>
        <v>64.7</v>
      </c>
      <c r="AR63" s="21">
        <f t="shared" si="39"/>
        <v>68.25</v>
      </c>
      <c r="AS63" s="21">
        <f t="shared" si="40"/>
        <v>72.350000000000009</v>
      </c>
      <c r="AT63" s="21">
        <f t="shared" si="41"/>
        <v>75.400000000000006</v>
      </c>
      <c r="AU63" s="21">
        <f t="shared" si="42"/>
        <v>76.55</v>
      </c>
      <c r="AV63" s="21">
        <f t="shared" si="43"/>
        <v>76.7</v>
      </c>
      <c r="AW63" s="21">
        <f t="shared" si="44"/>
        <v>76.2</v>
      </c>
      <c r="AX63" s="21">
        <f t="shared" si="45"/>
        <v>72.55</v>
      </c>
      <c r="AY63" s="21">
        <f t="shared" si="46"/>
        <v>67.599999999999994</v>
      </c>
      <c r="AZ63" s="21">
        <f t="shared" si="47"/>
        <v>62.399999999999991</v>
      </c>
      <c r="BF63" s="53"/>
      <c r="BG63" s="53"/>
      <c r="BH63" s="53"/>
      <c r="BI63" s="212"/>
      <c r="BJ63" s="212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4"/>
      <c r="GC63" s="214"/>
      <c r="GD63" s="214"/>
      <c r="GE63" s="21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4"/>
      <c r="GR63" s="214"/>
      <c r="GS63" s="214"/>
      <c r="GT63" s="214"/>
      <c r="GU63" s="214"/>
      <c r="GV63" s="214"/>
      <c r="GW63" s="214"/>
      <c r="GX63" s="214"/>
      <c r="GY63" s="53"/>
      <c r="GZ63" s="53"/>
      <c r="HA63" s="53"/>
      <c r="HB63" s="53"/>
    </row>
    <row r="64" spans="2:210" ht="14.1" customHeight="1" x14ac:dyDescent="0.3">
      <c r="B64" s="20" t="s">
        <v>101</v>
      </c>
      <c r="C64" s="10" t="s">
        <v>90</v>
      </c>
      <c r="D64" s="21">
        <v>18.899999999999999</v>
      </c>
      <c r="E64" s="21">
        <v>23</v>
      </c>
      <c r="F64" s="21">
        <v>33.299999999999997</v>
      </c>
      <c r="G64" s="21">
        <v>44.4</v>
      </c>
      <c r="H64" s="21">
        <v>54.6</v>
      </c>
      <c r="I64" s="21">
        <v>65</v>
      </c>
      <c r="J64" s="21">
        <v>70.900000000000006</v>
      </c>
      <c r="K64" s="21">
        <v>69.3</v>
      </c>
      <c r="L64" s="21">
        <v>61.7</v>
      </c>
      <c r="M64" s="21">
        <v>50.3</v>
      </c>
      <c r="N64" s="21">
        <v>37.700000000000003</v>
      </c>
      <c r="O64" s="22">
        <v>24.4</v>
      </c>
      <c r="P64" s="48">
        <v>-5.2</v>
      </c>
      <c r="Q64" s="23">
        <v>12.9</v>
      </c>
      <c r="R64" s="24">
        <v>12.7</v>
      </c>
      <c r="S64" s="24">
        <v>13.9</v>
      </c>
      <c r="T64" s="24">
        <v>15.7</v>
      </c>
      <c r="U64" s="24">
        <v>17.100000000000001</v>
      </c>
      <c r="V64" s="24">
        <v>17.2</v>
      </c>
      <c r="W64" s="24">
        <v>15.6</v>
      </c>
      <c r="X64" s="24">
        <v>14.4</v>
      </c>
      <c r="Y64" s="24">
        <v>15.7</v>
      </c>
      <c r="Z64" s="24">
        <v>15.4</v>
      </c>
      <c r="AA64" s="24">
        <v>13.2</v>
      </c>
      <c r="AB64" s="29">
        <v>12</v>
      </c>
      <c r="AC64" s="31">
        <f t="shared" si="24"/>
        <v>25.349999999999998</v>
      </c>
      <c r="AD64" s="21">
        <f t="shared" si="25"/>
        <v>29.35</v>
      </c>
      <c r="AE64" s="21">
        <f t="shared" si="26"/>
        <v>40.25</v>
      </c>
      <c r="AF64" s="21">
        <f t="shared" si="27"/>
        <v>52.25</v>
      </c>
      <c r="AG64" s="21">
        <f t="shared" si="28"/>
        <v>63.150000000000006</v>
      </c>
      <c r="AH64" s="21">
        <f t="shared" si="29"/>
        <v>73.599999999999994</v>
      </c>
      <c r="AI64" s="21">
        <f t="shared" si="30"/>
        <v>78.7</v>
      </c>
      <c r="AJ64" s="21">
        <f t="shared" si="31"/>
        <v>76.5</v>
      </c>
      <c r="AK64" s="21">
        <f t="shared" si="32"/>
        <v>69.55</v>
      </c>
      <c r="AL64" s="21">
        <f t="shared" si="33"/>
        <v>58</v>
      </c>
      <c r="AM64" s="21">
        <f t="shared" si="34"/>
        <v>44.300000000000004</v>
      </c>
      <c r="AN64" s="22">
        <f t="shared" si="35"/>
        <v>30.4</v>
      </c>
      <c r="AO64" s="31">
        <f t="shared" si="36"/>
        <v>12.45</v>
      </c>
      <c r="AP64" s="21">
        <f t="shared" si="37"/>
        <v>16.649999999999999</v>
      </c>
      <c r="AQ64" s="21">
        <f t="shared" si="38"/>
        <v>26.349999999999998</v>
      </c>
      <c r="AR64" s="21">
        <f t="shared" si="39"/>
        <v>36.549999999999997</v>
      </c>
      <c r="AS64" s="21">
        <f t="shared" si="40"/>
        <v>46.05</v>
      </c>
      <c r="AT64" s="21">
        <f t="shared" si="41"/>
        <v>56.4</v>
      </c>
      <c r="AU64" s="21">
        <f t="shared" si="42"/>
        <v>63.100000000000009</v>
      </c>
      <c r="AV64" s="21">
        <f t="shared" si="43"/>
        <v>62.099999999999994</v>
      </c>
      <c r="AW64" s="21">
        <f t="shared" si="44"/>
        <v>53.85</v>
      </c>
      <c r="AX64" s="21">
        <f t="shared" si="45"/>
        <v>42.599999999999994</v>
      </c>
      <c r="AY64" s="21">
        <f t="shared" si="46"/>
        <v>31.1</v>
      </c>
      <c r="AZ64" s="21">
        <f t="shared" si="47"/>
        <v>18.399999999999999</v>
      </c>
      <c r="BF64" s="53"/>
      <c r="BG64" s="53"/>
      <c r="BH64" s="53"/>
      <c r="BI64" s="212"/>
      <c r="BJ64" s="212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4"/>
      <c r="GF64" s="214"/>
      <c r="GG64" s="214"/>
      <c r="GH64" s="214"/>
      <c r="GI64" s="214"/>
      <c r="GJ64" s="214"/>
      <c r="GK64" s="214"/>
      <c r="GL64" s="214"/>
      <c r="GM64" s="214"/>
      <c r="GN64" s="214"/>
      <c r="GO64" s="214"/>
      <c r="GP64" s="214"/>
      <c r="GQ64" s="214"/>
      <c r="GR64" s="214"/>
      <c r="GS64" s="214"/>
      <c r="GT64" s="214"/>
      <c r="GU64" s="214"/>
      <c r="GV64" s="214"/>
      <c r="GW64" s="214"/>
      <c r="GX64" s="214"/>
      <c r="GY64" s="53"/>
      <c r="GZ64" s="53"/>
      <c r="HA64" s="53"/>
      <c r="HB64" s="53"/>
    </row>
    <row r="65" spans="2:210" ht="14.1" customHeight="1" x14ac:dyDescent="0.3">
      <c r="B65" s="20" t="s">
        <v>102</v>
      </c>
      <c r="C65" s="10" t="s">
        <v>61</v>
      </c>
      <c r="D65" s="21">
        <v>11.8</v>
      </c>
      <c r="E65" s="21">
        <v>17.899999999999999</v>
      </c>
      <c r="F65" s="21">
        <v>31</v>
      </c>
      <c r="G65" s="21">
        <v>46.4</v>
      </c>
      <c r="H65" s="21">
        <v>58.5</v>
      </c>
      <c r="I65" s="21">
        <v>68.2</v>
      </c>
      <c r="J65" s="21">
        <v>73.599999999999994</v>
      </c>
      <c r="K65" s="21">
        <v>70.5</v>
      </c>
      <c r="L65" s="21">
        <v>60.5</v>
      </c>
      <c r="M65" s="21">
        <v>48.8</v>
      </c>
      <c r="N65" s="21">
        <v>33.200000000000003</v>
      </c>
      <c r="O65" s="22">
        <v>17.899999999999999</v>
      </c>
      <c r="P65" s="48">
        <v>-14.9</v>
      </c>
      <c r="Q65" s="23">
        <v>15</v>
      </c>
      <c r="R65" s="24">
        <v>14.9</v>
      </c>
      <c r="S65" s="24">
        <v>15.5</v>
      </c>
      <c r="T65" s="24">
        <v>19.2</v>
      </c>
      <c r="U65" s="24">
        <v>18.8</v>
      </c>
      <c r="V65" s="24">
        <v>18.7</v>
      </c>
      <c r="W65" s="24">
        <v>17.899999999999999</v>
      </c>
      <c r="X65" s="24">
        <v>17.5</v>
      </c>
      <c r="Y65" s="24">
        <v>18</v>
      </c>
      <c r="Z65" s="24">
        <v>17.3</v>
      </c>
      <c r="AA65" s="24">
        <v>13.7</v>
      </c>
      <c r="AB65" s="29">
        <v>13.9</v>
      </c>
      <c r="AC65" s="31">
        <f t="shared" si="24"/>
        <v>19.3</v>
      </c>
      <c r="AD65" s="21">
        <f t="shared" si="25"/>
        <v>25.349999999999998</v>
      </c>
      <c r="AE65" s="21">
        <f t="shared" si="26"/>
        <v>38.75</v>
      </c>
      <c r="AF65" s="21">
        <f t="shared" si="27"/>
        <v>56</v>
      </c>
      <c r="AG65" s="21">
        <f t="shared" si="28"/>
        <v>67.900000000000006</v>
      </c>
      <c r="AH65" s="21">
        <f t="shared" si="29"/>
        <v>77.55</v>
      </c>
      <c r="AI65" s="21">
        <f t="shared" si="30"/>
        <v>82.55</v>
      </c>
      <c r="AJ65" s="21">
        <f t="shared" si="31"/>
        <v>79.25</v>
      </c>
      <c r="AK65" s="21">
        <f t="shared" si="32"/>
        <v>69.5</v>
      </c>
      <c r="AL65" s="21">
        <f t="shared" si="33"/>
        <v>57.449999999999996</v>
      </c>
      <c r="AM65" s="21">
        <f t="shared" si="34"/>
        <v>40.050000000000004</v>
      </c>
      <c r="AN65" s="22">
        <f t="shared" si="35"/>
        <v>24.849999999999998</v>
      </c>
      <c r="AO65" s="31">
        <f t="shared" si="36"/>
        <v>4.3000000000000007</v>
      </c>
      <c r="AP65" s="21">
        <f t="shared" si="37"/>
        <v>10.45</v>
      </c>
      <c r="AQ65" s="21">
        <f t="shared" si="38"/>
        <v>23.25</v>
      </c>
      <c r="AR65" s="21">
        <f t="shared" si="39"/>
        <v>36.799999999999997</v>
      </c>
      <c r="AS65" s="21">
        <f t="shared" si="40"/>
        <v>49.1</v>
      </c>
      <c r="AT65" s="21">
        <f t="shared" si="41"/>
        <v>58.85</v>
      </c>
      <c r="AU65" s="21">
        <f t="shared" si="42"/>
        <v>64.649999999999991</v>
      </c>
      <c r="AV65" s="21">
        <f t="shared" si="43"/>
        <v>61.75</v>
      </c>
      <c r="AW65" s="21">
        <f t="shared" si="44"/>
        <v>51.5</v>
      </c>
      <c r="AX65" s="21">
        <f t="shared" si="45"/>
        <v>40.15</v>
      </c>
      <c r="AY65" s="21">
        <f t="shared" si="46"/>
        <v>26.35</v>
      </c>
      <c r="AZ65" s="21">
        <f t="shared" si="47"/>
        <v>10.95</v>
      </c>
      <c r="BF65" s="53"/>
      <c r="BG65" s="53"/>
      <c r="BH65" s="53"/>
      <c r="BI65" s="211"/>
      <c r="BJ65" s="212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FY65" s="214"/>
      <c r="FZ65" s="214"/>
      <c r="GA65" s="214"/>
      <c r="GB65" s="214"/>
      <c r="GC65" s="214"/>
      <c r="GD65" s="214"/>
      <c r="GE65" s="214"/>
      <c r="GF65" s="214"/>
      <c r="GG65" s="214"/>
      <c r="GH65" s="214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GS65" s="214"/>
      <c r="GT65" s="214"/>
      <c r="GU65" s="214"/>
      <c r="GV65" s="214"/>
      <c r="GW65" s="214"/>
      <c r="GX65" s="214"/>
      <c r="GY65" s="53"/>
      <c r="GZ65" s="53"/>
      <c r="HA65" s="53"/>
      <c r="HB65" s="53"/>
    </row>
    <row r="66" spans="2:210" ht="14.1" customHeight="1" x14ac:dyDescent="0.3">
      <c r="B66" s="10" t="s">
        <v>103</v>
      </c>
      <c r="C66" s="10" t="s">
        <v>20</v>
      </c>
      <c r="D66" s="21">
        <v>49.9</v>
      </c>
      <c r="E66" s="21">
        <v>53.2</v>
      </c>
      <c r="F66" s="21">
        <v>60.5</v>
      </c>
      <c r="G66" s="21">
        <v>67.8</v>
      </c>
      <c r="H66" s="21">
        <v>74.5</v>
      </c>
      <c r="I66" s="21">
        <v>80.400000000000006</v>
      </c>
      <c r="J66" s="21">
        <v>82.3</v>
      </c>
      <c r="K66" s="21">
        <v>81.8</v>
      </c>
      <c r="L66" s="21">
        <v>77.900000000000006</v>
      </c>
      <c r="M66" s="21">
        <v>68.400000000000006</v>
      </c>
      <c r="N66" s="21">
        <v>59.8</v>
      </c>
      <c r="O66" s="22">
        <v>53</v>
      </c>
      <c r="P66" s="48">
        <v>26.5</v>
      </c>
      <c r="Q66" s="23">
        <v>19.399999999999999</v>
      </c>
      <c r="R66" s="24">
        <v>19.3</v>
      </c>
      <c r="S66" s="24">
        <v>20.399999999999999</v>
      </c>
      <c r="T66" s="24">
        <v>20.5</v>
      </c>
      <c r="U66" s="24">
        <v>19.5</v>
      </c>
      <c r="V66" s="24">
        <v>17.3</v>
      </c>
      <c r="W66" s="24">
        <v>16.899999999999999</v>
      </c>
      <c r="X66" s="15">
        <v>16.899999999999999</v>
      </c>
      <c r="Y66" s="24">
        <v>17.7</v>
      </c>
      <c r="Z66" s="24">
        <v>20</v>
      </c>
      <c r="AA66" s="24">
        <v>20.3</v>
      </c>
      <c r="AB66" s="29">
        <v>19.3</v>
      </c>
      <c r="AC66" s="31">
        <f t="shared" si="24"/>
        <v>59.599999999999994</v>
      </c>
      <c r="AD66" s="21">
        <f t="shared" si="25"/>
        <v>62.85</v>
      </c>
      <c r="AE66" s="21">
        <f t="shared" si="26"/>
        <v>70.7</v>
      </c>
      <c r="AF66" s="21">
        <f t="shared" si="27"/>
        <v>78.05</v>
      </c>
      <c r="AG66" s="21">
        <f t="shared" si="28"/>
        <v>84.25</v>
      </c>
      <c r="AH66" s="21">
        <f t="shared" si="29"/>
        <v>89.050000000000011</v>
      </c>
      <c r="AI66" s="21">
        <f t="shared" si="30"/>
        <v>90.75</v>
      </c>
      <c r="AJ66" s="21">
        <f t="shared" si="31"/>
        <v>90.25</v>
      </c>
      <c r="AK66" s="21">
        <f t="shared" si="32"/>
        <v>86.75</v>
      </c>
      <c r="AL66" s="21">
        <f t="shared" si="33"/>
        <v>78.400000000000006</v>
      </c>
      <c r="AM66" s="21">
        <f t="shared" si="34"/>
        <v>69.95</v>
      </c>
      <c r="AN66" s="22">
        <f t="shared" si="35"/>
        <v>62.65</v>
      </c>
      <c r="AO66" s="31">
        <f t="shared" si="36"/>
        <v>40.200000000000003</v>
      </c>
      <c r="AP66" s="21">
        <f t="shared" si="37"/>
        <v>43.550000000000004</v>
      </c>
      <c r="AQ66" s="21">
        <f t="shared" si="38"/>
        <v>50.3</v>
      </c>
      <c r="AR66" s="21">
        <f t="shared" si="39"/>
        <v>57.55</v>
      </c>
      <c r="AS66" s="21">
        <f t="shared" si="40"/>
        <v>64.75</v>
      </c>
      <c r="AT66" s="21">
        <f t="shared" si="41"/>
        <v>71.75</v>
      </c>
      <c r="AU66" s="21">
        <f t="shared" si="42"/>
        <v>73.849999999999994</v>
      </c>
      <c r="AV66" s="21">
        <f t="shared" si="43"/>
        <v>73.349999999999994</v>
      </c>
      <c r="AW66" s="21">
        <f t="shared" si="44"/>
        <v>69.050000000000011</v>
      </c>
      <c r="AX66" s="21">
        <f t="shared" si="45"/>
        <v>58.400000000000006</v>
      </c>
      <c r="AY66" s="21">
        <f t="shared" si="46"/>
        <v>49.65</v>
      </c>
      <c r="AZ66" s="21">
        <f t="shared" si="47"/>
        <v>43.35</v>
      </c>
      <c r="BF66" s="53"/>
      <c r="BG66" s="53"/>
      <c r="BH66" s="53"/>
      <c r="BI66" s="211"/>
      <c r="BJ66" s="212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  <c r="GT66" s="214"/>
      <c r="GU66" s="214"/>
      <c r="GV66" s="214"/>
      <c r="GW66" s="214"/>
      <c r="GX66" s="214"/>
      <c r="GY66" s="53"/>
      <c r="GZ66" s="53"/>
      <c r="HA66" s="53"/>
      <c r="HB66" s="53"/>
    </row>
    <row r="67" spans="2:210" ht="14.1" customHeight="1" x14ac:dyDescent="0.3">
      <c r="B67" s="1" t="s">
        <v>104</v>
      </c>
      <c r="C67" s="1" t="s">
        <v>105</v>
      </c>
      <c r="D67" s="21">
        <v>17.059999999999999</v>
      </c>
      <c r="E67" s="21">
        <v>18.68</v>
      </c>
      <c r="F67" s="21">
        <v>28.04</v>
      </c>
      <c r="G67" s="21">
        <v>39.020000000000003</v>
      </c>
      <c r="H67" s="21">
        <v>51.26</v>
      </c>
      <c r="I67" s="21">
        <v>60.8</v>
      </c>
      <c r="J67" s="21">
        <v>66.92</v>
      </c>
      <c r="K67" s="21">
        <v>65.48</v>
      </c>
      <c r="L67" s="21">
        <v>56.84</v>
      </c>
      <c r="M67" s="21">
        <v>46.04</v>
      </c>
      <c r="N67" s="21">
        <v>35.78</v>
      </c>
      <c r="O67" s="22">
        <v>23.18</v>
      </c>
      <c r="P67" s="48">
        <v>-9.1999999999999993</v>
      </c>
      <c r="Q67" s="23">
        <v>17</v>
      </c>
      <c r="R67" s="24">
        <v>17.2</v>
      </c>
      <c r="S67" s="24">
        <v>16</v>
      </c>
      <c r="T67" s="24">
        <v>15.9</v>
      </c>
      <c r="U67" s="24">
        <v>19.5</v>
      </c>
      <c r="V67" s="24">
        <v>19.899999999999999</v>
      </c>
      <c r="W67" s="24">
        <v>19.100000000000001</v>
      </c>
      <c r="X67" s="24">
        <v>19.2</v>
      </c>
      <c r="Y67" s="24">
        <v>19.100000000000001</v>
      </c>
      <c r="Z67" s="24">
        <v>16.8</v>
      </c>
      <c r="AA67" s="24">
        <v>13.6</v>
      </c>
      <c r="AB67" s="29">
        <v>15.1</v>
      </c>
      <c r="AC67" s="31">
        <f t="shared" si="24"/>
        <v>25.56</v>
      </c>
      <c r="AD67" s="21">
        <f t="shared" si="25"/>
        <v>27.28</v>
      </c>
      <c r="AE67" s="21">
        <f t="shared" si="26"/>
        <v>36.04</v>
      </c>
      <c r="AF67" s="21">
        <f t="shared" si="27"/>
        <v>46.970000000000006</v>
      </c>
      <c r="AG67" s="21">
        <f t="shared" si="28"/>
        <v>61.01</v>
      </c>
      <c r="AH67" s="21">
        <f t="shared" si="29"/>
        <v>70.75</v>
      </c>
      <c r="AI67" s="21">
        <f t="shared" si="30"/>
        <v>76.47</v>
      </c>
      <c r="AJ67" s="21">
        <f t="shared" si="31"/>
        <v>75.08</v>
      </c>
      <c r="AK67" s="21">
        <f t="shared" si="32"/>
        <v>66.39</v>
      </c>
      <c r="AL67" s="21">
        <f t="shared" si="33"/>
        <v>54.44</v>
      </c>
      <c r="AM67" s="21">
        <f t="shared" si="34"/>
        <v>42.58</v>
      </c>
      <c r="AN67" s="22">
        <f t="shared" si="35"/>
        <v>30.73</v>
      </c>
      <c r="AO67" s="31">
        <f t="shared" si="36"/>
        <v>8.5599999999999987</v>
      </c>
      <c r="AP67" s="21">
        <f t="shared" si="37"/>
        <v>10.08</v>
      </c>
      <c r="AQ67" s="21">
        <f t="shared" si="38"/>
        <v>20.04</v>
      </c>
      <c r="AR67" s="21">
        <f t="shared" si="39"/>
        <v>31.070000000000004</v>
      </c>
      <c r="AS67" s="21">
        <f t="shared" si="40"/>
        <v>41.51</v>
      </c>
      <c r="AT67" s="21">
        <f t="shared" si="41"/>
        <v>50.849999999999994</v>
      </c>
      <c r="AU67" s="21">
        <f t="shared" si="42"/>
        <v>57.370000000000005</v>
      </c>
      <c r="AV67" s="21">
        <f t="shared" si="43"/>
        <v>55.88</v>
      </c>
      <c r="AW67" s="21">
        <f t="shared" si="44"/>
        <v>47.290000000000006</v>
      </c>
      <c r="AX67" s="21">
        <f t="shared" si="45"/>
        <v>37.64</v>
      </c>
      <c r="AY67" s="21">
        <f t="shared" si="46"/>
        <v>28.98</v>
      </c>
      <c r="AZ67" s="21">
        <f t="shared" si="47"/>
        <v>15.629999999999999</v>
      </c>
      <c r="BF67" s="53"/>
      <c r="BG67" s="53"/>
      <c r="BH67" s="53"/>
      <c r="BI67" s="211"/>
      <c r="BJ67" s="212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  <c r="GT67" s="214"/>
      <c r="GU67" s="214"/>
      <c r="GV67" s="214"/>
      <c r="GW67" s="214"/>
      <c r="GX67" s="214"/>
      <c r="GY67" s="53"/>
      <c r="GZ67" s="53"/>
      <c r="HA67" s="53"/>
      <c r="HB67" s="53"/>
    </row>
    <row r="68" spans="2:210" ht="14.1" customHeight="1" x14ac:dyDescent="0.3">
      <c r="B68" s="10" t="s">
        <v>106</v>
      </c>
      <c r="C68" s="10" t="s">
        <v>20</v>
      </c>
      <c r="D68" s="21">
        <v>46.1</v>
      </c>
      <c r="E68" s="21">
        <v>49.8</v>
      </c>
      <c r="F68" s="21">
        <v>57.2</v>
      </c>
      <c r="G68" s="21">
        <v>64.7</v>
      </c>
      <c r="H68" s="21">
        <v>71.900000000000006</v>
      </c>
      <c r="I68" s="21">
        <v>78.7</v>
      </c>
      <c r="J68" s="21">
        <v>81.3</v>
      </c>
      <c r="K68" s="21">
        <v>80.599999999999994</v>
      </c>
      <c r="L68" s="21">
        <v>76.5</v>
      </c>
      <c r="M68" s="21">
        <v>65.8</v>
      </c>
      <c r="N68" s="21">
        <v>56.6</v>
      </c>
      <c r="O68" s="22">
        <v>49.5</v>
      </c>
      <c r="P68" s="48">
        <v>23.7</v>
      </c>
      <c r="Q68" s="23">
        <v>20.8</v>
      </c>
      <c r="R68" s="24">
        <v>21.1</v>
      </c>
      <c r="S68" s="24">
        <v>23</v>
      </c>
      <c r="T68" s="2">
        <v>23.8</v>
      </c>
      <c r="U68" s="24">
        <v>22.2</v>
      </c>
      <c r="V68" s="24">
        <v>20.3</v>
      </c>
      <c r="W68" s="24">
        <v>19.600000000000001</v>
      </c>
      <c r="X68" s="24">
        <v>20</v>
      </c>
      <c r="Y68" s="24">
        <v>20.9</v>
      </c>
      <c r="Z68" s="24">
        <v>23.8</v>
      </c>
      <c r="AA68" s="24">
        <v>23.4</v>
      </c>
      <c r="AB68" s="29">
        <v>21.2</v>
      </c>
      <c r="AC68" s="31">
        <f t="shared" ref="AC68:AC99" si="48">D68+Q68/2</f>
        <v>56.5</v>
      </c>
      <c r="AD68" s="21">
        <f t="shared" ref="AD68:AD99" si="49">E68+R68/2</f>
        <v>60.349999999999994</v>
      </c>
      <c r="AE68" s="21">
        <f t="shared" ref="AE68:AE99" si="50">F68+S68/2</f>
        <v>68.7</v>
      </c>
      <c r="AF68" s="21">
        <f t="shared" ref="AF68:AF99" si="51">G68+T68/2</f>
        <v>76.600000000000009</v>
      </c>
      <c r="AG68" s="21">
        <f t="shared" ref="AG68:AG99" si="52">H68+U68/2</f>
        <v>83</v>
      </c>
      <c r="AH68" s="21">
        <f t="shared" ref="AH68:AH99" si="53">I68+V68/2</f>
        <v>88.850000000000009</v>
      </c>
      <c r="AI68" s="21">
        <f t="shared" ref="AI68:AI99" si="54">J68+W68/2</f>
        <v>91.1</v>
      </c>
      <c r="AJ68" s="21">
        <f t="shared" ref="AJ68:AJ99" si="55">K68+X68/2</f>
        <v>90.6</v>
      </c>
      <c r="AK68" s="21">
        <f t="shared" ref="AK68:AK99" si="56">L68+Y68/2</f>
        <v>86.95</v>
      </c>
      <c r="AL68" s="21">
        <f t="shared" ref="AL68:AL99" si="57">M68+Z68/2</f>
        <v>77.7</v>
      </c>
      <c r="AM68" s="21">
        <f t="shared" ref="AM68:AM99" si="58">N68+AA68/2</f>
        <v>68.3</v>
      </c>
      <c r="AN68" s="22">
        <f t="shared" ref="AN68:AN99" si="59">O68+AB68/2</f>
        <v>60.1</v>
      </c>
      <c r="AO68" s="31">
        <f t="shared" ref="AO68:AO99" si="60">D68-Q68/2</f>
        <v>35.700000000000003</v>
      </c>
      <c r="AP68" s="21">
        <f t="shared" ref="AP68:AP99" si="61">E68-R68/2</f>
        <v>39.25</v>
      </c>
      <c r="AQ68" s="21">
        <f t="shared" ref="AQ68:AQ99" si="62">F68-S68/2</f>
        <v>45.7</v>
      </c>
      <c r="AR68" s="21">
        <f t="shared" ref="AR68:AR99" si="63">G68-T68/2</f>
        <v>52.800000000000004</v>
      </c>
      <c r="AS68" s="21">
        <f t="shared" ref="AS68:AS99" si="64">H68-U68/2</f>
        <v>60.800000000000004</v>
      </c>
      <c r="AT68" s="21">
        <f t="shared" ref="AT68:AT99" si="65">I68-V68/2</f>
        <v>68.55</v>
      </c>
      <c r="AU68" s="21">
        <f t="shared" ref="AU68:AU99" si="66">J68-W68/2</f>
        <v>71.5</v>
      </c>
      <c r="AV68" s="21">
        <f t="shared" ref="AV68:AV99" si="67">K68-X68/2</f>
        <v>70.599999999999994</v>
      </c>
      <c r="AW68" s="21">
        <f t="shared" ref="AW68:AW99" si="68">L68-Y68/2</f>
        <v>66.05</v>
      </c>
      <c r="AX68" s="21">
        <f t="shared" ref="AX68:AX99" si="69">M68-Z68/2</f>
        <v>53.9</v>
      </c>
      <c r="AY68" s="21">
        <f t="shared" ref="AY68:AY99" si="70">N68-AA68/2</f>
        <v>44.900000000000006</v>
      </c>
      <c r="AZ68" s="21">
        <f t="shared" ref="AZ68:AZ99" si="71">O68-AB68/2</f>
        <v>38.9</v>
      </c>
      <c r="BF68" s="53"/>
      <c r="BG68" s="53"/>
      <c r="BH68" s="53"/>
      <c r="BI68" s="211"/>
      <c r="BJ68" s="212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  <c r="GT68" s="214"/>
      <c r="GU68" s="214"/>
      <c r="GV68" s="214"/>
      <c r="GW68" s="214"/>
      <c r="GX68" s="214"/>
      <c r="GY68" s="53"/>
      <c r="GZ68" s="53"/>
      <c r="HA68" s="53"/>
      <c r="HB68" s="53"/>
    </row>
    <row r="69" spans="2:210" ht="14.1" customHeight="1" x14ac:dyDescent="0.3">
      <c r="B69" s="1" t="s">
        <v>107</v>
      </c>
      <c r="C69" s="1" t="s">
        <v>108</v>
      </c>
      <c r="D69" s="21">
        <v>13.64</v>
      </c>
      <c r="E69" s="21">
        <v>16.88</v>
      </c>
      <c r="F69" s="21">
        <v>27.86</v>
      </c>
      <c r="G69" s="21">
        <v>42.26</v>
      </c>
      <c r="H69" s="21">
        <v>56.12</v>
      </c>
      <c r="I69" s="21">
        <v>64.760000000000005</v>
      </c>
      <c r="J69" s="21">
        <v>69.62</v>
      </c>
      <c r="K69" s="21">
        <v>67.28</v>
      </c>
      <c r="L69" s="21">
        <v>58.28</v>
      </c>
      <c r="M69" s="21">
        <v>46.58</v>
      </c>
      <c r="N69" s="21">
        <v>34.880000000000003</v>
      </c>
      <c r="O69" s="22">
        <v>20.66</v>
      </c>
      <c r="P69" s="48">
        <v>-11.2</v>
      </c>
      <c r="Q69" s="23">
        <v>14.3</v>
      </c>
      <c r="R69" s="24">
        <v>15</v>
      </c>
      <c r="S69" s="24">
        <v>14.7</v>
      </c>
      <c r="T69" s="24">
        <v>16.8</v>
      </c>
      <c r="U69" s="24">
        <v>17.8</v>
      </c>
      <c r="V69" s="24">
        <v>17.5</v>
      </c>
      <c r="W69" s="24">
        <v>16.8</v>
      </c>
      <c r="X69" s="24">
        <v>16.899999999999999</v>
      </c>
      <c r="Y69" s="24">
        <v>16.7</v>
      </c>
      <c r="Z69" s="24">
        <v>14.7</v>
      </c>
      <c r="AA69" s="24">
        <v>12.3</v>
      </c>
      <c r="AB69" s="29">
        <v>12.9</v>
      </c>
      <c r="AC69" s="31">
        <f t="shared" si="48"/>
        <v>20.79</v>
      </c>
      <c r="AD69" s="21">
        <f t="shared" si="49"/>
        <v>24.38</v>
      </c>
      <c r="AE69" s="21">
        <f t="shared" si="50"/>
        <v>35.21</v>
      </c>
      <c r="AF69" s="21">
        <f t="shared" si="51"/>
        <v>50.66</v>
      </c>
      <c r="AG69" s="21">
        <f t="shared" si="52"/>
        <v>65.02</v>
      </c>
      <c r="AH69" s="21">
        <f t="shared" si="53"/>
        <v>73.510000000000005</v>
      </c>
      <c r="AI69" s="21">
        <f t="shared" si="54"/>
        <v>78.02000000000001</v>
      </c>
      <c r="AJ69" s="21">
        <f t="shared" si="55"/>
        <v>75.73</v>
      </c>
      <c r="AK69" s="21">
        <f t="shared" si="56"/>
        <v>66.63</v>
      </c>
      <c r="AL69" s="21">
        <f t="shared" si="57"/>
        <v>53.93</v>
      </c>
      <c r="AM69" s="21">
        <f t="shared" si="58"/>
        <v>41.03</v>
      </c>
      <c r="AN69" s="22">
        <f t="shared" si="59"/>
        <v>27.11</v>
      </c>
      <c r="AO69" s="31">
        <f t="shared" si="60"/>
        <v>6.49</v>
      </c>
      <c r="AP69" s="21">
        <f t="shared" si="61"/>
        <v>9.379999999999999</v>
      </c>
      <c r="AQ69" s="21">
        <f t="shared" si="62"/>
        <v>20.509999999999998</v>
      </c>
      <c r="AR69" s="21">
        <f t="shared" si="63"/>
        <v>33.86</v>
      </c>
      <c r="AS69" s="21">
        <f t="shared" si="64"/>
        <v>47.22</v>
      </c>
      <c r="AT69" s="21">
        <f t="shared" si="65"/>
        <v>56.010000000000005</v>
      </c>
      <c r="AU69" s="21">
        <f t="shared" si="66"/>
        <v>61.220000000000006</v>
      </c>
      <c r="AV69" s="21">
        <f t="shared" si="67"/>
        <v>58.83</v>
      </c>
      <c r="AW69" s="21">
        <f t="shared" si="68"/>
        <v>49.93</v>
      </c>
      <c r="AX69" s="21">
        <f t="shared" si="69"/>
        <v>39.229999999999997</v>
      </c>
      <c r="AY69" s="21">
        <f t="shared" si="70"/>
        <v>28.730000000000004</v>
      </c>
      <c r="AZ69" s="21">
        <f t="shared" si="71"/>
        <v>14.21</v>
      </c>
      <c r="BF69" s="53"/>
      <c r="BG69" s="53"/>
      <c r="BH69" s="53"/>
      <c r="BI69" s="211"/>
      <c r="BJ69" s="212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  <c r="GT69" s="214"/>
      <c r="GU69" s="214"/>
      <c r="GV69" s="214"/>
      <c r="GW69" s="214"/>
      <c r="GX69" s="214"/>
      <c r="GY69" s="53"/>
      <c r="GZ69" s="53"/>
      <c r="HA69" s="53"/>
      <c r="HB69" s="53"/>
    </row>
    <row r="70" spans="2:210" ht="14.1" customHeight="1" x14ac:dyDescent="0.3">
      <c r="B70" s="20" t="s">
        <v>109</v>
      </c>
      <c r="C70" s="10" t="s">
        <v>88</v>
      </c>
      <c r="D70" s="21">
        <v>36.200000000000003</v>
      </c>
      <c r="E70" s="21">
        <v>40.4</v>
      </c>
      <c r="F70" s="21">
        <v>50.2</v>
      </c>
      <c r="G70" s="21">
        <v>59.2</v>
      </c>
      <c r="H70" s="21">
        <v>67.7</v>
      </c>
      <c r="I70" s="21">
        <v>75.599999999999994</v>
      </c>
      <c r="J70" s="21">
        <v>79.3</v>
      </c>
      <c r="K70" s="21">
        <v>78.099999999999994</v>
      </c>
      <c r="L70" s="21">
        <v>71.8</v>
      </c>
      <c r="M70" s="21">
        <v>60.4</v>
      </c>
      <c r="N70" s="21">
        <v>50</v>
      </c>
      <c r="O70" s="22">
        <v>40.5</v>
      </c>
      <c r="P70" s="48">
        <v>11.6</v>
      </c>
      <c r="Q70" s="23">
        <v>17.399999999999999</v>
      </c>
      <c r="R70" s="24">
        <v>18.7</v>
      </c>
      <c r="S70" s="24">
        <v>20.5</v>
      </c>
      <c r="T70" s="24">
        <v>21.3</v>
      </c>
      <c r="U70" s="24">
        <v>19.899999999999999</v>
      </c>
      <c r="V70" s="24">
        <v>18.899999999999999</v>
      </c>
      <c r="W70" s="24">
        <v>18.399999999999999</v>
      </c>
      <c r="X70" s="24">
        <v>19</v>
      </c>
      <c r="Y70" s="24">
        <v>20.100000000000001</v>
      </c>
      <c r="Z70" s="24">
        <v>21.2</v>
      </c>
      <c r="AA70" s="24">
        <v>19</v>
      </c>
      <c r="AB70" s="29">
        <v>17.100000000000001</v>
      </c>
      <c r="AC70" s="31">
        <f t="shared" si="48"/>
        <v>44.900000000000006</v>
      </c>
      <c r="AD70" s="21">
        <f t="shared" si="49"/>
        <v>49.75</v>
      </c>
      <c r="AE70" s="21">
        <f t="shared" si="50"/>
        <v>60.45</v>
      </c>
      <c r="AF70" s="21">
        <f t="shared" si="51"/>
        <v>69.850000000000009</v>
      </c>
      <c r="AG70" s="21">
        <f t="shared" si="52"/>
        <v>77.650000000000006</v>
      </c>
      <c r="AH70" s="21">
        <f t="shared" si="53"/>
        <v>85.05</v>
      </c>
      <c r="AI70" s="21">
        <f t="shared" si="54"/>
        <v>88.5</v>
      </c>
      <c r="AJ70" s="21">
        <f t="shared" si="55"/>
        <v>87.6</v>
      </c>
      <c r="AK70" s="21">
        <f t="shared" si="56"/>
        <v>81.849999999999994</v>
      </c>
      <c r="AL70" s="21">
        <f t="shared" si="57"/>
        <v>71</v>
      </c>
      <c r="AM70" s="21">
        <f t="shared" si="58"/>
        <v>59.5</v>
      </c>
      <c r="AN70" s="22">
        <f t="shared" si="59"/>
        <v>49.05</v>
      </c>
      <c r="AO70" s="31">
        <f t="shared" si="60"/>
        <v>27.500000000000004</v>
      </c>
      <c r="AP70" s="21">
        <f t="shared" si="61"/>
        <v>31.049999999999997</v>
      </c>
      <c r="AQ70" s="21">
        <f t="shared" si="62"/>
        <v>39.950000000000003</v>
      </c>
      <c r="AR70" s="21">
        <f t="shared" si="63"/>
        <v>48.550000000000004</v>
      </c>
      <c r="AS70" s="21">
        <f t="shared" si="64"/>
        <v>57.75</v>
      </c>
      <c r="AT70" s="21">
        <f t="shared" si="65"/>
        <v>66.149999999999991</v>
      </c>
      <c r="AU70" s="21">
        <f t="shared" si="66"/>
        <v>70.099999999999994</v>
      </c>
      <c r="AV70" s="21">
        <f t="shared" si="67"/>
        <v>68.599999999999994</v>
      </c>
      <c r="AW70" s="21">
        <f t="shared" si="68"/>
        <v>61.75</v>
      </c>
      <c r="AX70" s="21">
        <f t="shared" si="69"/>
        <v>49.8</v>
      </c>
      <c r="AY70" s="21">
        <f t="shared" si="70"/>
        <v>40.5</v>
      </c>
      <c r="AZ70" s="21">
        <f t="shared" si="71"/>
        <v>31.95</v>
      </c>
      <c r="BF70" s="53"/>
      <c r="BG70" s="53"/>
      <c r="BH70" s="53"/>
      <c r="BI70" s="212"/>
      <c r="BJ70" s="212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  <c r="GT70" s="214"/>
      <c r="GU70" s="214"/>
      <c r="GV70" s="214"/>
      <c r="GW70" s="214"/>
      <c r="GX70" s="214"/>
      <c r="GY70" s="53"/>
      <c r="GZ70" s="53"/>
      <c r="HA70" s="53"/>
      <c r="HB70" s="53"/>
    </row>
    <row r="71" spans="2:210" ht="14.1" customHeight="1" x14ac:dyDescent="0.3">
      <c r="B71" s="20" t="s">
        <v>110</v>
      </c>
      <c r="C71" s="10" t="s">
        <v>111</v>
      </c>
      <c r="D71" s="21">
        <v>51.3</v>
      </c>
      <c r="E71" s="21">
        <v>54.3</v>
      </c>
      <c r="F71" s="21">
        <v>61.6</v>
      </c>
      <c r="G71" s="21">
        <v>68.5</v>
      </c>
      <c r="H71" s="21">
        <v>74.8</v>
      </c>
      <c r="I71" s="21">
        <v>80</v>
      </c>
      <c r="J71" s="21">
        <v>81.900000000000006</v>
      </c>
      <c r="K71" s="21">
        <v>81.5</v>
      </c>
      <c r="L71" s="21">
        <v>78.099999999999994</v>
      </c>
      <c r="M71" s="21">
        <v>69.099999999999994</v>
      </c>
      <c r="N71" s="21">
        <v>61.1</v>
      </c>
      <c r="O71" s="22">
        <v>54.5</v>
      </c>
      <c r="P71" s="48">
        <v>30.6</v>
      </c>
      <c r="Q71" s="23">
        <v>16.8</v>
      </c>
      <c r="R71" s="24">
        <v>16.600000000000001</v>
      </c>
      <c r="S71" s="24">
        <v>17.5</v>
      </c>
      <c r="T71" s="24">
        <v>17.7</v>
      </c>
      <c r="U71" s="24">
        <v>16.7</v>
      </c>
      <c r="V71" s="24">
        <v>15.3</v>
      </c>
      <c r="W71" s="24">
        <v>15.3</v>
      </c>
      <c r="X71" s="24">
        <v>15.4</v>
      </c>
      <c r="Y71" s="24">
        <v>14.9</v>
      </c>
      <c r="Z71" s="24">
        <v>16.7</v>
      </c>
      <c r="AA71" s="24">
        <v>17.3</v>
      </c>
      <c r="AB71" s="29">
        <v>16.8</v>
      </c>
      <c r="AC71" s="31">
        <f t="shared" si="48"/>
        <v>59.699999999999996</v>
      </c>
      <c r="AD71" s="21">
        <f t="shared" si="49"/>
        <v>62.599999999999994</v>
      </c>
      <c r="AE71" s="21">
        <f t="shared" si="50"/>
        <v>70.349999999999994</v>
      </c>
      <c r="AF71" s="21">
        <f t="shared" si="51"/>
        <v>77.349999999999994</v>
      </c>
      <c r="AG71" s="21">
        <f t="shared" si="52"/>
        <v>83.149999999999991</v>
      </c>
      <c r="AH71" s="21">
        <f t="shared" si="53"/>
        <v>87.65</v>
      </c>
      <c r="AI71" s="21">
        <f t="shared" si="54"/>
        <v>89.550000000000011</v>
      </c>
      <c r="AJ71" s="21">
        <f t="shared" si="55"/>
        <v>89.2</v>
      </c>
      <c r="AK71" s="21">
        <f t="shared" si="56"/>
        <v>85.55</v>
      </c>
      <c r="AL71" s="21">
        <f t="shared" si="57"/>
        <v>77.449999999999989</v>
      </c>
      <c r="AM71" s="21">
        <f t="shared" si="58"/>
        <v>69.75</v>
      </c>
      <c r="AN71" s="22">
        <f t="shared" si="59"/>
        <v>62.9</v>
      </c>
      <c r="AO71" s="31">
        <f t="shared" si="60"/>
        <v>42.9</v>
      </c>
      <c r="AP71" s="21">
        <f t="shared" si="61"/>
        <v>46</v>
      </c>
      <c r="AQ71" s="21">
        <f t="shared" si="62"/>
        <v>52.85</v>
      </c>
      <c r="AR71" s="21">
        <f t="shared" si="63"/>
        <v>59.65</v>
      </c>
      <c r="AS71" s="21">
        <f t="shared" si="64"/>
        <v>66.45</v>
      </c>
      <c r="AT71" s="21">
        <f t="shared" si="65"/>
        <v>72.349999999999994</v>
      </c>
      <c r="AU71" s="21">
        <f t="shared" si="66"/>
        <v>74.25</v>
      </c>
      <c r="AV71" s="21">
        <f t="shared" si="67"/>
        <v>73.8</v>
      </c>
      <c r="AW71" s="21">
        <f t="shared" si="68"/>
        <v>70.649999999999991</v>
      </c>
      <c r="AX71" s="21">
        <f t="shared" si="69"/>
        <v>60.749999999999993</v>
      </c>
      <c r="AY71" s="21">
        <f t="shared" si="70"/>
        <v>52.45</v>
      </c>
      <c r="AZ71" s="21">
        <f t="shared" si="71"/>
        <v>46.1</v>
      </c>
      <c r="BF71" s="53"/>
      <c r="BG71" s="53"/>
      <c r="BH71" s="53"/>
      <c r="BI71" s="52"/>
      <c r="BJ71" s="52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  <c r="GT71" s="214"/>
      <c r="GU71" s="214"/>
      <c r="GV71" s="214"/>
      <c r="GW71" s="214"/>
      <c r="GX71" s="214"/>
      <c r="GY71" s="53"/>
      <c r="GZ71" s="53"/>
      <c r="HA71" s="53"/>
      <c r="HB71" s="53"/>
    </row>
    <row r="72" spans="2:210" ht="14.1" customHeight="1" x14ac:dyDescent="0.3">
      <c r="B72" s="20" t="s">
        <v>112</v>
      </c>
      <c r="C72" s="10" t="s">
        <v>2</v>
      </c>
      <c r="D72" s="21">
        <v>31.5</v>
      </c>
      <c r="E72" s="21">
        <v>33.6</v>
      </c>
      <c r="F72" s="21">
        <v>42.4</v>
      </c>
      <c r="G72" s="21">
        <v>52.5</v>
      </c>
      <c r="H72" s="21">
        <v>62.7</v>
      </c>
      <c r="I72" s="21">
        <v>71.599999999999994</v>
      </c>
      <c r="J72" s="21">
        <v>76.8</v>
      </c>
      <c r="K72" s="21">
        <v>75.5</v>
      </c>
      <c r="L72" s="21">
        <v>68.2</v>
      </c>
      <c r="M72" s="21">
        <v>57.5</v>
      </c>
      <c r="N72" s="21">
        <v>47.6</v>
      </c>
      <c r="O72" s="22">
        <v>36.6</v>
      </c>
      <c r="P72" s="48">
        <v>13.1</v>
      </c>
      <c r="Q72" s="23">
        <v>12</v>
      </c>
      <c r="R72" s="24">
        <v>12.7</v>
      </c>
      <c r="S72" s="24">
        <v>13.8</v>
      </c>
      <c r="T72" s="24">
        <v>14.4</v>
      </c>
      <c r="U72" s="24">
        <v>14.4</v>
      </c>
      <c r="V72" s="24">
        <v>14.1</v>
      </c>
      <c r="W72" s="24">
        <v>13.4</v>
      </c>
      <c r="X72" s="24">
        <v>12.9</v>
      </c>
      <c r="Y72" s="24">
        <v>13.5</v>
      </c>
      <c r="Z72" s="24">
        <v>13.7</v>
      </c>
      <c r="AA72" s="24">
        <v>12.7</v>
      </c>
      <c r="AB72" s="29">
        <v>11.7</v>
      </c>
      <c r="AC72" s="31">
        <f t="shared" si="48"/>
        <v>37.5</v>
      </c>
      <c r="AD72" s="21">
        <f t="shared" si="49"/>
        <v>39.950000000000003</v>
      </c>
      <c r="AE72" s="21">
        <f t="shared" si="50"/>
        <v>49.3</v>
      </c>
      <c r="AF72" s="21">
        <f t="shared" si="51"/>
        <v>59.7</v>
      </c>
      <c r="AG72" s="21">
        <f t="shared" si="52"/>
        <v>69.900000000000006</v>
      </c>
      <c r="AH72" s="21">
        <f t="shared" si="53"/>
        <v>78.649999999999991</v>
      </c>
      <c r="AI72" s="21">
        <f t="shared" si="54"/>
        <v>83.5</v>
      </c>
      <c r="AJ72" s="21">
        <f t="shared" si="55"/>
        <v>81.95</v>
      </c>
      <c r="AK72" s="21">
        <f t="shared" si="56"/>
        <v>74.95</v>
      </c>
      <c r="AL72" s="21">
        <f t="shared" si="57"/>
        <v>64.349999999999994</v>
      </c>
      <c r="AM72" s="21">
        <f t="shared" si="58"/>
        <v>53.95</v>
      </c>
      <c r="AN72" s="22">
        <f t="shared" si="59"/>
        <v>42.45</v>
      </c>
      <c r="AO72" s="31">
        <f t="shared" si="60"/>
        <v>25.5</v>
      </c>
      <c r="AP72" s="21">
        <f t="shared" si="61"/>
        <v>27.25</v>
      </c>
      <c r="AQ72" s="21">
        <f t="shared" si="62"/>
        <v>35.5</v>
      </c>
      <c r="AR72" s="21">
        <f t="shared" si="63"/>
        <v>45.3</v>
      </c>
      <c r="AS72" s="21">
        <f t="shared" si="64"/>
        <v>55.5</v>
      </c>
      <c r="AT72" s="21">
        <f t="shared" si="65"/>
        <v>64.55</v>
      </c>
      <c r="AU72" s="21">
        <f t="shared" si="66"/>
        <v>70.099999999999994</v>
      </c>
      <c r="AV72" s="21">
        <f t="shared" si="67"/>
        <v>69.05</v>
      </c>
      <c r="AW72" s="21">
        <f t="shared" si="68"/>
        <v>61.45</v>
      </c>
      <c r="AX72" s="21">
        <f t="shared" si="69"/>
        <v>50.65</v>
      </c>
      <c r="AY72" s="21">
        <f t="shared" si="70"/>
        <v>41.25</v>
      </c>
      <c r="AZ72" s="21">
        <f t="shared" si="71"/>
        <v>30.75</v>
      </c>
      <c r="BF72" s="53"/>
      <c r="BG72" s="53"/>
      <c r="BH72" s="53"/>
      <c r="BI72" s="212"/>
      <c r="BJ72" s="212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4"/>
      <c r="FX72" s="214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  <c r="GT72" s="214"/>
      <c r="GU72" s="214"/>
      <c r="GV72" s="214"/>
      <c r="GW72" s="214"/>
      <c r="GX72" s="214"/>
      <c r="GY72" s="53"/>
      <c r="GZ72" s="53"/>
      <c r="HA72" s="53"/>
      <c r="HB72" s="53"/>
    </row>
    <row r="73" spans="2:210" ht="14.1" customHeight="1" x14ac:dyDescent="0.3">
      <c r="B73" s="20" t="s">
        <v>113</v>
      </c>
      <c r="C73" s="10" t="s">
        <v>114</v>
      </c>
      <c r="D73" s="21">
        <v>39.1</v>
      </c>
      <c r="E73" s="21">
        <v>41</v>
      </c>
      <c r="F73" s="21">
        <v>48.6</v>
      </c>
      <c r="G73" s="21">
        <v>57</v>
      </c>
      <c r="H73" s="21">
        <v>66.099999999999994</v>
      </c>
      <c r="I73" s="21">
        <v>74.099999999999994</v>
      </c>
      <c r="J73" s="21">
        <v>78.2</v>
      </c>
      <c r="K73" s="21">
        <v>77.2</v>
      </c>
      <c r="L73" s="21">
        <v>71.900000000000006</v>
      </c>
      <c r="M73" s="21">
        <v>61.2</v>
      </c>
      <c r="N73" s="21">
        <v>52.5</v>
      </c>
      <c r="O73" s="22">
        <v>43.8</v>
      </c>
      <c r="P73" s="48">
        <v>20.399999999999999</v>
      </c>
      <c r="Q73" s="23">
        <v>14.9</v>
      </c>
      <c r="R73" s="24">
        <v>15.5</v>
      </c>
      <c r="S73" s="24">
        <v>16.899999999999999</v>
      </c>
      <c r="T73" s="24">
        <v>17.8</v>
      </c>
      <c r="U73" s="24">
        <v>16.7</v>
      </c>
      <c r="V73" s="24">
        <v>15.5</v>
      </c>
      <c r="W73" s="24">
        <v>14.5</v>
      </c>
      <c r="X73" s="24">
        <v>13.7</v>
      </c>
      <c r="Y73" s="24">
        <v>13.3</v>
      </c>
      <c r="Z73" s="24">
        <v>15.2</v>
      </c>
      <c r="AA73" s="24">
        <v>16.3</v>
      </c>
      <c r="AB73" s="29">
        <v>15.3</v>
      </c>
      <c r="AC73" s="31">
        <f t="shared" si="48"/>
        <v>46.550000000000004</v>
      </c>
      <c r="AD73" s="21">
        <f t="shared" si="49"/>
        <v>48.75</v>
      </c>
      <c r="AE73" s="21">
        <f t="shared" si="50"/>
        <v>57.05</v>
      </c>
      <c r="AF73" s="21">
        <f t="shared" si="51"/>
        <v>65.900000000000006</v>
      </c>
      <c r="AG73" s="21">
        <f t="shared" si="52"/>
        <v>74.449999999999989</v>
      </c>
      <c r="AH73" s="21">
        <f t="shared" si="53"/>
        <v>81.849999999999994</v>
      </c>
      <c r="AI73" s="21">
        <f t="shared" si="54"/>
        <v>85.45</v>
      </c>
      <c r="AJ73" s="21">
        <f t="shared" si="55"/>
        <v>84.05</v>
      </c>
      <c r="AK73" s="21">
        <f t="shared" si="56"/>
        <v>78.550000000000011</v>
      </c>
      <c r="AL73" s="21">
        <f t="shared" si="57"/>
        <v>68.8</v>
      </c>
      <c r="AM73" s="21">
        <f t="shared" si="58"/>
        <v>60.65</v>
      </c>
      <c r="AN73" s="22">
        <f t="shared" si="59"/>
        <v>51.449999999999996</v>
      </c>
      <c r="AO73" s="31">
        <f t="shared" si="60"/>
        <v>31.650000000000002</v>
      </c>
      <c r="AP73" s="21">
        <f t="shared" si="61"/>
        <v>33.25</v>
      </c>
      <c r="AQ73" s="21">
        <f t="shared" si="62"/>
        <v>40.150000000000006</v>
      </c>
      <c r="AR73" s="21">
        <f t="shared" si="63"/>
        <v>48.1</v>
      </c>
      <c r="AS73" s="21">
        <f t="shared" si="64"/>
        <v>57.749999999999993</v>
      </c>
      <c r="AT73" s="21">
        <f t="shared" si="65"/>
        <v>66.349999999999994</v>
      </c>
      <c r="AU73" s="21">
        <f t="shared" si="66"/>
        <v>70.95</v>
      </c>
      <c r="AV73" s="21">
        <f t="shared" si="67"/>
        <v>70.350000000000009</v>
      </c>
      <c r="AW73" s="21">
        <f t="shared" si="68"/>
        <v>65.25</v>
      </c>
      <c r="AX73" s="21">
        <f t="shared" si="69"/>
        <v>53.6</v>
      </c>
      <c r="AY73" s="21">
        <f t="shared" si="70"/>
        <v>44.35</v>
      </c>
      <c r="AZ73" s="21">
        <f t="shared" si="71"/>
        <v>36.15</v>
      </c>
      <c r="BF73" s="53"/>
      <c r="BG73" s="53"/>
      <c r="BH73" s="53"/>
      <c r="BI73" s="52"/>
      <c r="BJ73" s="52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4"/>
      <c r="GV73" s="214"/>
      <c r="GW73" s="214"/>
      <c r="GX73" s="214"/>
      <c r="GY73" s="53"/>
      <c r="GZ73" s="53"/>
      <c r="HA73" s="53"/>
      <c r="HB73" s="53"/>
    </row>
    <row r="74" spans="2:210" ht="14.1" customHeight="1" x14ac:dyDescent="0.3">
      <c r="B74" s="20" t="s">
        <v>115</v>
      </c>
      <c r="C74" s="10" t="s">
        <v>116</v>
      </c>
      <c r="D74" s="21">
        <v>35.9</v>
      </c>
      <c r="E74" s="21">
        <v>40.9</v>
      </c>
      <c r="F74" s="21">
        <v>50.3</v>
      </c>
      <c r="G74" s="21">
        <v>60.4</v>
      </c>
      <c r="H74" s="21">
        <v>68.400000000000006</v>
      </c>
      <c r="I74" s="21">
        <v>76.7</v>
      </c>
      <c r="J74" s="21">
        <v>82</v>
      </c>
      <c r="K74" s="21">
        <v>81.099999999999994</v>
      </c>
      <c r="L74" s="21">
        <v>73</v>
      </c>
      <c r="M74" s="21">
        <v>62</v>
      </c>
      <c r="N74" s="21">
        <v>49.6</v>
      </c>
      <c r="O74" s="22">
        <v>39.299999999999997</v>
      </c>
      <c r="P74" s="48">
        <v>10.3</v>
      </c>
      <c r="Q74" s="23">
        <v>19.7</v>
      </c>
      <c r="R74" s="24">
        <v>20.5</v>
      </c>
      <c r="S74" s="24">
        <v>21</v>
      </c>
      <c r="T74" s="24">
        <v>21.4</v>
      </c>
      <c r="U74" s="24">
        <v>19.5</v>
      </c>
      <c r="V74" s="24">
        <v>19.399999999999999</v>
      </c>
      <c r="W74" s="24">
        <v>21</v>
      </c>
      <c r="X74" s="24">
        <v>21.3</v>
      </c>
      <c r="Y74" s="24">
        <v>20.7</v>
      </c>
      <c r="Z74" s="24">
        <v>20.7</v>
      </c>
      <c r="AA74" s="24">
        <v>20</v>
      </c>
      <c r="AB74" s="29">
        <v>18.7</v>
      </c>
      <c r="AC74" s="31">
        <f t="shared" si="48"/>
        <v>45.75</v>
      </c>
      <c r="AD74" s="21">
        <f t="shared" si="49"/>
        <v>51.15</v>
      </c>
      <c r="AE74" s="21">
        <f t="shared" si="50"/>
        <v>60.8</v>
      </c>
      <c r="AF74" s="21">
        <f t="shared" si="51"/>
        <v>71.099999999999994</v>
      </c>
      <c r="AG74" s="21">
        <f t="shared" si="52"/>
        <v>78.150000000000006</v>
      </c>
      <c r="AH74" s="21">
        <f t="shared" si="53"/>
        <v>86.4</v>
      </c>
      <c r="AI74" s="21">
        <f t="shared" si="54"/>
        <v>92.5</v>
      </c>
      <c r="AJ74" s="21">
        <f t="shared" si="55"/>
        <v>91.75</v>
      </c>
      <c r="AK74" s="21">
        <f t="shared" si="56"/>
        <v>83.35</v>
      </c>
      <c r="AL74" s="21">
        <f t="shared" si="57"/>
        <v>72.349999999999994</v>
      </c>
      <c r="AM74" s="21">
        <f t="shared" si="58"/>
        <v>59.6</v>
      </c>
      <c r="AN74" s="22">
        <f t="shared" si="59"/>
        <v>48.65</v>
      </c>
      <c r="AO74" s="31">
        <f t="shared" si="60"/>
        <v>26.049999999999997</v>
      </c>
      <c r="AP74" s="21">
        <f t="shared" si="61"/>
        <v>30.65</v>
      </c>
      <c r="AQ74" s="21">
        <f t="shared" si="62"/>
        <v>39.799999999999997</v>
      </c>
      <c r="AR74" s="21">
        <f t="shared" si="63"/>
        <v>49.7</v>
      </c>
      <c r="AS74" s="21">
        <f t="shared" si="64"/>
        <v>58.650000000000006</v>
      </c>
      <c r="AT74" s="21">
        <f t="shared" si="65"/>
        <v>67</v>
      </c>
      <c r="AU74" s="21">
        <f t="shared" si="66"/>
        <v>71.5</v>
      </c>
      <c r="AV74" s="21">
        <f t="shared" si="67"/>
        <v>70.449999999999989</v>
      </c>
      <c r="AW74" s="21">
        <f t="shared" si="68"/>
        <v>62.65</v>
      </c>
      <c r="AX74" s="21">
        <f t="shared" si="69"/>
        <v>51.65</v>
      </c>
      <c r="AY74" s="21">
        <f t="shared" si="70"/>
        <v>39.6</v>
      </c>
      <c r="AZ74" s="21">
        <f t="shared" si="71"/>
        <v>29.949999999999996</v>
      </c>
      <c r="BF74" s="53"/>
      <c r="BG74" s="53"/>
      <c r="BH74" s="53"/>
      <c r="BI74" s="211"/>
      <c r="BJ74" s="212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  <c r="GT74" s="214"/>
      <c r="GU74" s="214"/>
      <c r="GV74" s="214"/>
      <c r="GW74" s="214"/>
      <c r="GX74" s="214"/>
      <c r="GY74" s="53"/>
      <c r="GZ74" s="53"/>
      <c r="HA74" s="53"/>
      <c r="HB74" s="53"/>
    </row>
    <row r="75" spans="2:210" ht="14.1" customHeight="1" x14ac:dyDescent="0.3">
      <c r="B75" s="20" t="s">
        <v>117</v>
      </c>
      <c r="C75" s="10" t="s">
        <v>118</v>
      </c>
      <c r="D75" s="21">
        <v>20.5</v>
      </c>
      <c r="E75" s="21">
        <v>25.9</v>
      </c>
      <c r="F75" s="21">
        <v>37.700000000000003</v>
      </c>
      <c r="G75" s="21">
        <v>51.4</v>
      </c>
      <c r="H75" s="21">
        <v>62.4</v>
      </c>
      <c r="I75" s="21">
        <v>71.900000000000006</v>
      </c>
      <c r="J75" s="21">
        <v>76.5</v>
      </c>
      <c r="K75" s="21">
        <v>73.900000000000006</v>
      </c>
      <c r="L75" s="21">
        <v>64.8</v>
      </c>
      <c r="M75" s="21">
        <v>53.6</v>
      </c>
      <c r="N75" s="21">
        <v>38.700000000000003</v>
      </c>
      <c r="O75" s="22">
        <v>24.4</v>
      </c>
      <c r="P75" s="48">
        <v>-8.1</v>
      </c>
      <c r="Q75" s="23">
        <v>18.3</v>
      </c>
      <c r="R75" s="24">
        <v>18.5</v>
      </c>
      <c r="S75" s="24">
        <v>21.1</v>
      </c>
      <c r="T75" s="24">
        <v>22.2</v>
      </c>
      <c r="U75" s="24">
        <v>21.2</v>
      </c>
      <c r="V75" s="24">
        <v>20.7</v>
      </c>
      <c r="W75" s="24">
        <v>19.8</v>
      </c>
      <c r="X75" s="24">
        <v>19.7</v>
      </c>
      <c r="Y75" s="24">
        <v>22.3</v>
      </c>
      <c r="Z75" s="24">
        <v>22</v>
      </c>
      <c r="AA75" s="24">
        <v>18.600000000000001</v>
      </c>
      <c r="AB75" s="29">
        <v>17.2</v>
      </c>
      <c r="AC75" s="31">
        <f t="shared" si="48"/>
        <v>29.65</v>
      </c>
      <c r="AD75" s="21">
        <f t="shared" si="49"/>
        <v>35.15</v>
      </c>
      <c r="AE75" s="21">
        <f t="shared" si="50"/>
        <v>48.25</v>
      </c>
      <c r="AF75" s="21">
        <f t="shared" si="51"/>
        <v>62.5</v>
      </c>
      <c r="AG75" s="21">
        <f t="shared" si="52"/>
        <v>73</v>
      </c>
      <c r="AH75" s="21">
        <f t="shared" si="53"/>
        <v>82.25</v>
      </c>
      <c r="AI75" s="21">
        <f t="shared" si="54"/>
        <v>86.4</v>
      </c>
      <c r="AJ75" s="21">
        <f t="shared" si="55"/>
        <v>83.75</v>
      </c>
      <c r="AK75" s="21">
        <f t="shared" si="56"/>
        <v>75.95</v>
      </c>
      <c r="AL75" s="21">
        <f t="shared" si="57"/>
        <v>64.599999999999994</v>
      </c>
      <c r="AM75" s="21">
        <f t="shared" si="58"/>
        <v>48</v>
      </c>
      <c r="AN75" s="22">
        <f t="shared" si="59"/>
        <v>33</v>
      </c>
      <c r="AO75" s="31">
        <f t="shared" si="60"/>
        <v>11.35</v>
      </c>
      <c r="AP75" s="21">
        <f t="shared" si="61"/>
        <v>16.649999999999999</v>
      </c>
      <c r="AQ75" s="21">
        <f t="shared" si="62"/>
        <v>27.150000000000002</v>
      </c>
      <c r="AR75" s="21">
        <f t="shared" si="63"/>
        <v>40.299999999999997</v>
      </c>
      <c r="AS75" s="21">
        <f t="shared" si="64"/>
        <v>51.8</v>
      </c>
      <c r="AT75" s="21">
        <f t="shared" si="65"/>
        <v>61.550000000000004</v>
      </c>
      <c r="AU75" s="21">
        <f t="shared" si="66"/>
        <v>66.599999999999994</v>
      </c>
      <c r="AV75" s="21">
        <f t="shared" si="67"/>
        <v>64.050000000000011</v>
      </c>
      <c r="AW75" s="21">
        <f t="shared" si="68"/>
        <v>53.65</v>
      </c>
      <c r="AX75" s="21">
        <f t="shared" si="69"/>
        <v>42.6</v>
      </c>
      <c r="AY75" s="21">
        <f t="shared" si="70"/>
        <v>29.400000000000002</v>
      </c>
      <c r="AZ75" s="21">
        <f t="shared" si="71"/>
        <v>15.799999999999999</v>
      </c>
      <c r="BF75" s="53"/>
      <c r="BG75" s="53"/>
      <c r="BH75" s="53"/>
      <c r="BI75" s="211"/>
      <c r="BJ75" s="212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53"/>
      <c r="GZ75" s="53"/>
      <c r="HA75" s="53"/>
      <c r="HB75" s="53"/>
    </row>
    <row r="76" spans="2:210" ht="14.1" customHeight="1" x14ac:dyDescent="0.3">
      <c r="B76" s="1" t="s">
        <v>119</v>
      </c>
      <c r="C76" s="1" t="s">
        <v>120</v>
      </c>
      <c r="D76" s="21">
        <v>12.56</v>
      </c>
      <c r="E76" s="21">
        <v>16.34</v>
      </c>
      <c r="F76" s="21">
        <v>27.5</v>
      </c>
      <c r="G76" s="21">
        <v>42.26</v>
      </c>
      <c r="H76" s="21">
        <v>56.12</v>
      </c>
      <c r="I76" s="21">
        <v>64.94</v>
      </c>
      <c r="J76" s="21">
        <v>69.62</v>
      </c>
      <c r="K76" s="21">
        <v>67.099999999999994</v>
      </c>
      <c r="L76" s="21">
        <v>57.74</v>
      </c>
      <c r="M76" s="21">
        <v>46.04</v>
      </c>
      <c r="N76" s="21">
        <v>33.799999999999997</v>
      </c>
      <c r="O76" s="22">
        <v>19.22</v>
      </c>
      <c r="P76" s="48">
        <v>-12</v>
      </c>
      <c r="Q76" s="23">
        <v>14.8</v>
      </c>
      <c r="R76" s="24">
        <v>15.7</v>
      </c>
      <c r="S76" s="2">
        <v>15.5</v>
      </c>
      <c r="T76" s="24">
        <v>17.3</v>
      </c>
      <c r="U76" s="24">
        <v>18.600000000000001</v>
      </c>
      <c r="V76" s="24">
        <v>18.399999999999999</v>
      </c>
      <c r="W76" s="24">
        <v>18.3</v>
      </c>
      <c r="X76" s="24">
        <v>18</v>
      </c>
      <c r="Y76" s="24">
        <v>17.7</v>
      </c>
      <c r="Z76" s="24">
        <v>15.5</v>
      </c>
      <c r="AA76" s="24">
        <v>12.6</v>
      </c>
      <c r="AB76" s="29">
        <v>13</v>
      </c>
      <c r="AC76" s="31">
        <f t="shared" si="48"/>
        <v>19.96</v>
      </c>
      <c r="AD76" s="21">
        <f t="shared" si="49"/>
        <v>24.189999999999998</v>
      </c>
      <c r="AE76" s="21">
        <f t="shared" si="50"/>
        <v>35.25</v>
      </c>
      <c r="AF76" s="21">
        <f t="shared" si="51"/>
        <v>50.91</v>
      </c>
      <c r="AG76" s="21">
        <f t="shared" si="52"/>
        <v>65.42</v>
      </c>
      <c r="AH76" s="21">
        <f t="shared" si="53"/>
        <v>74.14</v>
      </c>
      <c r="AI76" s="21">
        <f t="shared" si="54"/>
        <v>78.77000000000001</v>
      </c>
      <c r="AJ76" s="21">
        <f t="shared" si="55"/>
        <v>76.099999999999994</v>
      </c>
      <c r="AK76" s="21">
        <f t="shared" si="56"/>
        <v>66.59</v>
      </c>
      <c r="AL76" s="21">
        <f t="shared" si="57"/>
        <v>53.79</v>
      </c>
      <c r="AM76" s="21">
        <f t="shared" si="58"/>
        <v>40.099999999999994</v>
      </c>
      <c r="AN76" s="22">
        <f t="shared" si="59"/>
        <v>25.72</v>
      </c>
      <c r="AO76" s="31">
        <f t="shared" si="60"/>
        <v>5.16</v>
      </c>
      <c r="AP76" s="21">
        <f t="shared" si="61"/>
        <v>8.49</v>
      </c>
      <c r="AQ76" s="21">
        <f t="shared" si="62"/>
        <v>19.75</v>
      </c>
      <c r="AR76" s="21">
        <f t="shared" si="63"/>
        <v>33.61</v>
      </c>
      <c r="AS76" s="21">
        <f t="shared" si="64"/>
        <v>46.819999999999993</v>
      </c>
      <c r="AT76" s="21">
        <f t="shared" si="65"/>
        <v>55.739999999999995</v>
      </c>
      <c r="AU76" s="21">
        <f t="shared" si="66"/>
        <v>60.470000000000006</v>
      </c>
      <c r="AV76" s="21">
        <f t="shared" si="67"/>
        <v>58.099999999999994</v>
      </c>
      <c r="AW76" s="21">
        <f t="shared" si="68"/>
        <v>48.89</v>
      </c>
      <c r="AX76" s="21">
        <f t="shared" si="69"/>
        <v>38.29</v>
      </c>
      <c r="AY76" s="21">
        <f t="shared" si="70"/>
        <v>27.499999999999996</v>
      </c>
      <c r="AZ76" s="21">
        <f t="shared" si="71"/>
        <v>12.719999999999999</v>
      </c>
      <c r="BF76" s="53"/>
      <c r="BG76" s="53"/>
      <c r="BH76" s="53"/>
      <c r="BI76" s="211"/>
      <c r="BJ76" s="212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  <c r="GT76" s="214"/>
      <c r="GU76" s="214"/>
      <c r="GV76" s="214"/>
      <c r="GW76" s="214"/>
      <c r="GX76" s="214"/>
      <c r="GY76" s="53"/>
      <c r="GZ76" s="53"/>
      <c r="HA76" s="53"/>
      <c r="HB76" s="53"/>
    </row>
    <row r="77" spans="2:210" ht="14.1" customHeight="1" x14ac:dyDescent="0.3">
      <c r="B77" s="20" t="s">
        <v>121</v>
      </c>
      <c r="C77" s="10" t="s">
        <v>76</v>
      </c>
      <c r="D77" s="21">
        <v>30.4</v>
      </c>
      <c r="E77" s="21">
        <v>33</v>
      </c>
      <c r="F77" s="21">
        <v>42.4</v>
      </c>
      <c r="G77" s="21">
        <v>52.4</v>
      </c>
      <c r="H77" s="21">
        <v>62.9</v>
      </c>
      <c r="I77" s="21">
        <v>71.8</v>
      </c>
      <c r="J77" s="21">
        <v>76.7</v>
      </c>
      <c r="K77" s="21">
        <v>75.5</v>
      </c>
      <c r="L77" s="21">
        <v>68.2</v>
      </c>
      <c r="M77" s="21">
        <v>56.4</v>
      </c>
      <c r="N77" s="21">
        <v>46.4</v>
      </c>
      <c r="O77" s="22">
        <v>35.799999999999997</v>
      </c>
      <c r="P77" s="48">
        <v>11.6</v>
      </c>
      <c r="Q77" s="23">
        <v>13.8</v>
      </c>
      <c r="R77" s="24">
        <v>15.1</v>
      </c>
      <c r="S77" s="24">
        <v>17.100000000000001</v>
      </c>
      <c r="T77" s="24">
        <v>18.7</v>
      </c>
      <c r="U77" s="24">
        <v>18.7</v>
      </c>
      <c r="V77" s="24">
        <v>18</v>
      </c>
      <c r="W77" s="24">
        <v>16.899999999999999</v>
      </c>
      <c r="X77" s="24">
        <v>16.3</v>
      </c>
      <c r="Y77" s="24">
        <v>16.600000000000001</v>
      </c>
      <c r="Z77" s="24">
        <v>17.100000000000001</v>
      </c>
      <c r="AA77" s="24">
        <v>15.9</v>
      </c>
      <c r="AB77" s="29">
        <v>13.7</v>
      </c>
      <c r="AC77" s="31">
        <f t="shared" si="48"/>
        <v>37.299999999999997</v>
      </c>
      <c r="AD77" s="21">
        <f t="shared" si="49"/>
        <v>40.549999999999997</v>
      </c>
      <c r="AE77" s="21">
        <f t="shared" si="50"/>
        <v>50.95</v>
      </c>
      <c r="AF77" s="21">
        <f t="shared" si="51"/>
        <v>61.75</v>
      </c>
      <c r="AG77" s="21">
        <f t="shared" si="52"/>
        <v>72.25</v>
      </c>
      <c r="AH77" s="21">
        <f t="shared" si="53"/>
        <v>80.8</v>
      </c>
      <c r="AI77" s="21">
        <f t="shared" si="54"/>
        <v>85.15</v>
      </c>
      <c r="AJ77" s="21">
        <f t="shared" si="55"/>
        <v>83.65</v>
      </c>
      <c r="AK77" s="21">
        <f t="shared" si="56"/>
        <v>76.5</v>
      </c>
      <c r="AL77" s="21">
        <f t="shared" si="57"/>
        <v>64.95</v>
      </c>
      <c r="AM77" s="21">
        <f t="shared" si="58"/>
        <v>54.35</v>
      </c>
      <c r="AN77" s="22">
        <f t="shared" si="59"/>
        <v>42.65</v>
      </c>
      <c r="AO77" s="31">
        <f t="shared" si="60"/>
        <v>23.5</v>
      </c>
      <c r="AP77" s="21">
        <f t="shared" si="61"/>
        <v>25.45</v>
      </c>
      <c r="AQ77" s="21">
        <f t="shared" si="62"/>
        <v>33.849999999999994</v>
      </c>
      <c r="AR77" s="21">
        <f t="shared" si="63"/>
        <v>43.05</v>
      </c>
      <c r="AS77" s="21">
        <f t="shared" si="64"/>
        <v>53.55</v>
      </c>
      <c r="AT77" s="21">
        <f t="shared" si="65"/>
        <v>62.8</v>
      </c>
      <c r="AU77" s="21">
        <f t="shared" si="66"/>
        <v>68.25</v>
      </c>
      <c r="AV77" s="21">
        <f t="shared" si="67"/>
        <v>67.349999999999994</v>
      </c>
      <c r="AW77" s="21">
        <f t="shared" si="68"/>
        <v>59.900000000000006</v>
      </c>
      <c r="AX77" s="21">
        <f t="shared" si="69"/>
        <v>47.849999999999994</v>
      </c>
      <c r="AY77" s="21">
        <f t="shared" si="70"/>
        <v>38.449999999999996</v>
      </c>
      <c r="AZ77" s="21">
        <f t="shared" si="71"/>
        <v>28.949999999999996</v>
      </c>
      <c r="BF77" s="53"/>
      <c r="BG77" s="53"/>
      <c r="BH77" s="53"/>
      <c r="BI77" s="211"/>
      <c r="BJ77" s="212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  <c r="GT77" s="214"/>
      <c r="GU77" s="214"/>
      <c r="GV77" s="214"/>
      <c r="GW77" s="214"/>
      <c r="GX77" s="214"/>
      <c r="GY77" s="53"/>
      <c r="GZ77" s="53"/>
      <c r="HA77" s="53"/>
      <c r="HB77" s="53"/>
    </row>
    <row r="78" spans="2:210" ht="14.1" customHeight="1" x14ac:dyDescent="0.3">
      <c r="B78" s="10" t="s">
        <v>122</v>
      </c>
      <c r="C78" s="1" t="s">
        <v>123</v>
      </c>
      <c r="D78" s="21">
        <v>53.6</v>
      </c>
      <c r="E78" s="21">
        <v>57.7</v>
      </c>
      <c r="F78" s="21">
        <v>62.2</v>
      </c>
      <c r="G78" s="21">
        <v>69.900000000000006</v>
      </c>
      <c r="H78" s="21">
        <v>78.8</v>
      </c>
      <c r="I78" s="21">
        <v>88.2</v>
      </c>
      <c r="J78" s="21">
        <v>93.5</v>
      </c>
      <c r="K78" s="21">
        <v>91.5</v>
      </c>
      <c r="L78" s="21">
        <v>85.6</v>
      </c>
      <c r="M78" s="21">
        <v>74.5</v>
      </c>
      <c r="N78" s="21">
        <v>61.9</v>
      </c>
      <c r="O78" s="22">
        <v>54.1</v>
      </c>
      <c r="P78" s="48">
        <v>37.200000000000003</v>
      </c>
      <c r="Q78" s="23">
        <v>20.8</v>
      </c>
      <c r="R78" s="24">
        <v>20.9</v>
      </c>
      <c r="S78" s="24">
        <v>22.3</v>
      </c>
      <c r="T78" s="24">
        <v>23.8</v>
      </c>
      <c r="U78" s="24">
        <v>24.5</v>
      </c>
      <c r="V78" s="24">
        <v>25.1</v>
      </c>
      <c r="W78" s="24">
        <v>21.6</v>
      </c>
      <c r="X78" s="24">
        <v>20.399999999999999</v>
      </c>
      <c r="Y78" s="24">
        <v>21.6</v>
      </c>
      <c r="Z78" s="24">
        <v>22.5</v>
      </c>
      <c r="AA78" s="24">
        <v>21.6</v>
      </c>
      <c r="AB78" s="29">
        <v>20.2</v>
      </c>
      <c r="AC78" s="31">
        <f t="shared" si="48"/>
        <v>64</v>
      </c>
      <c r="AD78" s="21">
        <f t="shared" si="49"/>
        <v>68.150000000000006</v>
      </c>
      <c r="AE78" s="21">
        <f t="shared" si="50"/>
        <v>73.350000000000009</v>
      </c>
      <c r="AF78" s="21">
        <f t="shared" si="51"/>
        <v>81.800000000000011</v>
      </c>
      <c r="AG78" s="21">
        <f t="shared" si="52"/>
        <v>91.05</v>
      </c>
      <c r="AH78" s="21">
        <f t="shared" si="53"/>
        <v>100.75</v>
      </c>
      <c r="AI78" s="21">
        <f t="shared" si="54"/>
        <v>104.3</v>
      </c>
      <c r="AJ78" s="21">
        <f t="shared" si="55"/>
        <v>101.7</v>
      </c>
      <c r="AK78" s="21">
        <f t="shared" si="56"/>
        <v>96.399999999999991</v>
      </c>
      <c r="AL78" s="21">
        <f t="shared" si="57"/>
        <v>85.75</v>
      </c>
      <c r="AM78" s="21">
        <f t="shared" si="58"/>
        <v>72.7</v>
      </c>
      <c r="AN78" s="22">
        <f t="shared" si="59"/>
        <v>64.2</v>
      </c>
      <c r="AO78" s="31">
        <f t="shared" si="60"/>
        <v>43.2</v>
      </c>
      <c r="AP78" s="21">
        <f t="shared" si="61"/>
        <v>47.25</v>
      </c>
      <c r="AQ78" s="21">
        <f t="shared" si="62"/>
        <v>51.050000000000004</v>
      </c>
      <c r="AR78" s="21">
        <f t="shared" si="63"/>
        <v>58.000000000000007</v>
      </c>
      <c r="AS78" s="21">
        <f t="shared" si="64"/>
        <v>66.55</v>
      </c>
      <c r="AT78" s="21">
        <f t="shared" si="65"/>
        <v>75.650000000000006</v>
      </c>
      <c r="AU78" s="21">
        <f t="shared" si="66"/>
        <v>82.7</v>
      </c>
      <c r="AV78" s="21">
        <f t="shared" si="67"/>
        <v>81.3</v>
      </c>
      <c r="AW78" s="21">
        <f t="shared" si="68"/>
        <v>74.8</v>
      </c>
      <c r="AX78" s="21">
        <f t="shared" si="69"/>
        <v>63.25</v>
      </c>
      <c r="AY78" s="21">
        <f t="shared" si="70"/>
        <v>51.099999999999994</v>
      </c>
      <c r="AZ78" s="21">
        <f t="shared" si="71"/>
        <v>44</v>
      </c>
      <c r="BF78" s="53"/>
      <c r="BG78" s="53"/>
      <c r="BH78" s="53"/>
      <c r="BI78" s="211"/>
      <c r="BJ78" s="212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  <c r="GT78" s="214"/>
      <c r="GU78" s="214"/>
      <c r="GV78" s="214"/>
      <c r="GW78" s="214"/>
      <c r="GX78" s="214"/>
      <c r="GY78" s="53"/>
      <c r="GZ78" s="53"/>
      <c r="HA78" s="53"/>
      <c r="HB78" s="53"/>
    </row>
    <row r="79" spans="2:210" ht="14.1" customHeight="1" x14ac:dyDescent="0.3">
      <c r="B79" s="20" t="s">
        <v>124</v>
      </c>
      <c r="C79" s="10" t="s">
        <v>76</v>
      </c>
      <c r="D79" s="21">
        <v>26.1</v>
      </c>
      <c r="E79" s="21">
        <v>28.7</v>
      </c>
      <c r="F79" s="21">
        <v>39.4</v>
      </c>
      <c r="G79" s="21">
        <v>49.6</v>
      </c>
      <c r="H79" s="21">
        <v>59.5</v>
      </c>
      <c r="I79" s="21">
        <v>67.900000000000006</v>
      </c>
      <c r="J79" s="21">
        <v>72.099999999999994</v>
      </c>
      <c r="K79" s="21">
        <v>70.5</v>
      </c>
      <c r="L79" s="21">
        <v>63.9</v>
      </c>
      <c r="M79" s="21">
        <v>52.4</v>
      </c>
      <c r="N79" s="21">
        <v>42.3</v>
      </c>
      <c r="O79" s="22">
        <v>31.5</v>
      </c>
      <c r="P79" s="48">
        <v>1.8</v>
      </c>
      <c r="Q79" s="23">
        <v>14</v>
      </c>
      <c r="R79" s="24">
        <v>15.6</v>
      </c>
      <c r="S79" s="24">
        <v>18.2</v>
      </c>
      <c r="T79" s="24">
        <v>20.399999999999999</v>
      </c>
      <c r="U79" s="24">
        <v>20</v>
      </c>
      <c r="V79" s="24">
        <v>19.600000000000001</v>
      </c>
      <c r="W79" s="24">
        <v>18.5</v>
      </c>
      <c r="X79" s="24">
        <v>18.8</v>
      </c>
      <c r="Y79" s="24">
        <v>19.100000000000001</v>
      </c>
      <c r="Z79" s="24">
        <v>18.7</v>
      </c>
      <c r="AA79" s="24">
        <v>15.5</v>
      </c>
      <c r="AB79" s="29">
        <v>13.5</v>
      </c>
      <c r="AC79" s="31">
        <f t="shared" si="48"/>
        <v>33.1</v>
      </c>
      <c r="AD79" s="21">
        <f t="shared" si="49"/>
        <v>36.5</v>
      </c>
      <c r="AE79" s="21">
        <f t="shared" si="50"/>
        <v>48.5</v>
      </c>
      <c r="AF79" s="21">
        <f t="shared" si="51"/>
        <v>59.8</v>
      </c>
      <c r="AG79" s="21">
        <f t="shared" si="52"/>
        <v>69.5</v>
      </c>
      <c r="AH79" s="21">
        <f t="shared" si="53"/>
        <v>77.7</v>
      </c>
      <c r="AI79" s="21">
        <f t="shared" si="54"/>
        <v>81.349999999999994</v>
      </c>
      <c r="AJ79" s="21">
        <f t="shared" si="55"/>
        <v>79.900000000000006</v>
      </c>
      <c r="AK79" s="21">
        <f t="shared" si="56"/>
        <v>73.45</v>
      </c>
      <c r="AL79" s="21">
        <f t="shared" si="57"/>
        <v>61.75</v>
      </c>
      <c r="AM79" s="21">
        <f t="shared" si="58"/>
        <v>50.05</v>
      </c>
      <c r="AN79" s="22">
        <f t="shared" si="59"/>
        <v>38.25</v>
      </c>
      <c r="AO79" s="31">
        <f t="shared" si="60"/>
        <v>19.100000000000001</v>
      </c>
      <c r="AP79" s="21">
        <f t="shared" si="61"/>
        <v>20.9</v>
      </c>
      <c r="AQ79" s="21">
        <f t="shared" si="62"/>
        <v>30.299999999999997</v>
      </c>
      <c r="AR79" s="21">
        <f t="shared" si="63"/>
        <v>39.400000000000006</v>
      </c>
      <c r="AS79" s="21">
        <f t="shared" si="64"/>
        <v>49.5</v>
      </c>
      <c r="AT79" s="21">
        <f t="shared" si="65"/>
        <v>58.100000000000009</v>
      </c>
      <c r="AU79" s="21">
        <f t="shared" si="66"/>
        <v>62.849999999999994</v>
      </c>
      <c r="AV79" s="21">
        <f t="shared" si="67"/>
        <v>61.1</v>
      </c>
      <c r="AW79" s="21">
        <f t="shared" si="68"/>
        <v>54.349999999999994</v>
      </c>
      <c r="AX79" s="21">
        <f t="shared" si="69"/>
        <v>43.05</v>
      </c>
      <c r="AY79" s="21">
        <f t="shared" si="70"/>
        <v>34.549999999999997</v>
      </c>
      <c r="AZ79" s="21">
        <f t="shared" si="71"/>
        <v>24.75</v>
      </c>
      <c r="BF79" s="53"/>
      <c r="BG79" s="53"/>
      <c r="BH79" s="53"/>
      <c r="BI79" s="211"/>
      <c r="BJ79" s="212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  <c r="GT79" s="214"/>
      <c r="GU79" s="214"/>
      <c r="GV79" s="214"/>
      <c r="GW79" s="214"/>
      <c r="GX79" s="214"/>
      <c r="GY79" s="53"/>
      <c r="GZ79" s="53"/>
      <c r="HA79" s="53"/>
      <c r="HB79" s="53"/>
    </row>
    <row r="80" spans="2:210" ht="14.1" customHeight="1" x14ac:dyDescent="0.3">
      <c r="B80" s="20" t="s">
        <v>125</v>
      </c>
      <c r="C80" s="10" t="s">
        <v>12</v>
      </c>
      <c r="D80" s="21">
        <v>20.8</v>
      </c>
      <c r="E80" s="21">
        <v>23.3</v>
      </c>
      <c r="F80" s="21">
        <v>33</v>
      </c>
      <c r="G80" s="21">
        <v>43.3</v>
      </c>
      <c r="H80" s="21">
        <v>53.3</v>
      </c>
      <c r="I80" s="21">
        <v>62.4</v>
      </c>
      <c r="J80" s="21">
        <v>68.599999999999994</v>
      </c>
      <c r="K80" s="21">
        <v>67.3</v>
      </c>
      <c r="L80" s="21">
        <v>59.1</v>
      </c>
      <c r="M80" s="21">
        <v>48.5</v>
      </c>
      <c r="N80" s="21">
        <v>38.700000000000003</v>
      </c>
      <c r="O80" s="22">
        <v>26.5</v>
      </c>
      <c r="P80" s="48">
        <v>-1.6</v>
      </c>
      <c r="Q80" s="23">
        <v>16.2</v>
      </c>
      <c r="R80" s="24">
        <v>16.8</v>
      </c>
      <c r="S80" s="24">
        <v>15.8</v>
      </c>
      <c r="T80" s="24">
        <v>16.8</v>
      </c>
      <c r="U80" s="24">
        <v>17.399999999999999</v>
      </c>
      <c r="V80" s="24">
        <v>18.100000000000001</v>
      </c>
      <c r="W80" s="24">
        <v>18</v>
      </c>
      <c r="X80" s="24">
        <v>17.899999999999999</v>
      </c>
      <c r="Y80" s="24">
        <v>18</v>
      </c>
      <c r="Z80" s="24">
        <v>18.2</v>
      </c>
      <c r="AA80" s="24">
        <v>15.7</v>
      </c>
      <c r="AB80" s="29">
        <v>15.6</v>
      </c>
      <c r="AC80" s="31">
        <f t="shared" si="48"/>
        <v>28.9</v>
      </c>
      <c r="AD80" s="21">
        <f t="shared" si="49"/>
        <v>31.700000000000003</v>
      </c>
      <c r="AE80" s="21">
        <f t="shared" si="50"/>
        <v>40.9</v>
      </c>
      <c r="AF80" s="21">
        <f t="shared" si="51"/>
        <v>51.699999999999996</v>
      </c>
      <c r="AG80" s="21">
        <f t="shared" si="52"/>
        <v>62</v>
      </c>
      <c r="AH80" s="21">
        <f t="shared" si="53"/>
        <v>71.45</v>
      </c>
      <c r="AI80" s="21">
        <f t="shared" si="54"/>
        <v>77.599999999999994</v>
      </c>
      <c r="AJ80" s="21">
        <f t="shared" si="55"/>
        <v>76.25</v>
      </c>
      <c r="AK80" s="21">
        <f t="shared" si="56"/>
        <v>68.099999999999994</v>
      </c>
      <c r="AL80" s="21">
        <f t="shared" si="57"/>
        <v>57.6</v>
      </c>
      <c r="AM80" s="21">
        <f t="shared" si="58"/>
        <v>46.550000000000004</v>
      </c>
      <c r="AN80" s="22">
        <f t="shared" si="59"/>
        <v>34.299999999999997</v>
      </c>
      <c r="AO80" s="31">
        <f t="shared" si="60"/>
        <v>12.700000000000001</v>
      </c>
      <c r="AP80" s="21">
        <f t="shared" si="61"/>
        <v>14.9</v>
      </c>
      <c r="AQ80" s="21">
        <f t="shared" si="62"/>
        <v>25.1</v>
      </c>
      <c r="AR80" s="21">
        <f t="shared" si="63"/>
        <v>34.9</v>
      </c>
      <c r="AS80" s="21">
        <f t="shared" si="64"/>
        <v>44.599999999999994</v>
      </c>
      <c r="AT80" s="21">
        <f t="shared" si="65"/>
        <v>53.349999999999994</v>
      </c>
      <c r="AU80" s="21">
        <f t="shared" si="66"/>
        <v>59.599999999999994</v>
      </c>
      <c r="AV80" s="21">
        <f t="shared" si="67"/>
        <v>58.349999999999994</v>
      </c>
      <c r="AW80" s="21">
        <f t="shared" si="68"/>
        <v>50.1</v>
      </c>
      <c r="AX80" s="21">
        <f t="shared" si="69"/>
        <v>39.4</v>
      </c>
      <c r="AY80" s="21">
        <f t="shared" si="70"/>
        <v>30.85</v>
      </c>
      <c r="AZ80" s="21">
        <f t="shared" si="71"/>
        <v>18.7</v>
      </c>
      <c r="BF80" s="53"/>
      <c r="BG80" s="53"/>
      <c r="BH80" s="53"/>
      <c r="BI80" s="52"/>
      <c r="BJ80" s="52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  <c r="GT80" s="214"/>
      <c r="GU80" s="214"/>
      <c r="GV80" s="214"/>
      <c r="GW80" s="214"/>
      <c r="GX80" s="214"/>
      <c r="GY80" s="53"/>
      <c r="GZ80" s="53"/>
      <c r="HA80" s="53"/>
      <c r="HB80" s="53"/>
    </row>
    <row r="81" spans="2:210" ht="14.1" customHeight="1" x14ac:dyDescent="0.3">
      <c r="B81" s="20" t="s">
        <v>126</v>
      </c>
      <c r="C81" s="10" t="s">
        <v>127</v>
      </c>
      <c r="D81" s="21">
        <v>39.6</v>
      </c>
      <c r="E81" s="21">
        <v>43.6</v>
      </c>
      <c r="F81" s="21">
        <v>47.3</v>
      </c>
      <c r="G81" s="21">
        <v>51</v>
      </c>
      <c r="H81" s="21">
        <v>57.1</v>
      </c>
      <c r="I81" s="21">
        <v>63.5</v>
      </c>
      <c r="J81" s="21">
        <v>68.2</v>
      </c>
      <c r="K81" s="21">
        <v>68.599999999999994</v>
      </c>
      <c r="L81" s="21">
        <v>63.3</v>
      </c>
      <c r="M81" s="21">
        <v>54.5</v>
      </c>
      <c r="N81" s="21">
        <v>46.1</v>
      </c>
      <c r="O81" s="22">
        <v>40.200000000000003</v>
      </c>
      <c r="P81" s="48">
        <v>21.9</v>
      </c>
      <c r="Q81" s="23">
        <v>9.9</v>
      </c>
      <c r="R81" s="24">
        <v>13.6</v>
      </c>
      <c r="S81" s="24">
        <v>15.7</v>
      </c>
      <c r="T81" s="24">
        <v>16.8</v>
      </c>
      <c r="U81" s="24">
        <v>17.899999999999999</v>
      </c>
      <c r="V81" s="24">
        <v>18.899999999999999</v>
      </c>
      <c r="W81" s="24">
        <v>21.3</v>
      </c>
      <c r="X81" s="24">
        <v>22</v>
      </c>
      <c r="Y81" s="24">
        <v>21.4</v>
      </c>
      <c r="Z81" s="24">
        <v>16.399999999999999</v>
      </c>
      <c r="AA81" s="24">
        <v>10.8</v>
      </c>
      <c r="AB81" s="29">
        <v>9.1999999999999993</v>
      </c>
      <c r="AC81" s="31">
        <f t="shared" si="48"/>
        <v>44.550000000000004</v>
      </c>
      <c r="AD81" s="21">
        <f t="shared" si="49"/>
        <v>50.4</v>
      </c>
      <c r="AE81" s="21">
        <f t="shared" si="50"/>
        <v>55.15</v>
      </c>
      <c r="AF81" s="21">
        <f t="shared" si="51"/>
        <v>59.4</v>
      </c>
      <c r="AG81" s="21">
        <f t="shared" si="52"/>
        <v>66.05</v>
      </c>
      <c r="AH81" s="21">
        <f t="shared" si="53"/>
        <v>72.95</v>
      </c>
      <c r="AI81" s="21">
        <f t="shared" si="54"/>
        <v>78.850000000000009</v>
      </c>
      <c r="AJ81" s="21">
        <f t="shared" si="55"/>
        <v>79.599999999999994</v>
      </c>
      <c r="AK81" s="21">
        <f t="shared" si="56"/>
        <v>74</v>
      </c>
      <c r="AL81" s="21">
        <f t="shared" si="57"/>
        <v>62.7</v>
      </c>
      <c r="AM81" s="21">
        <f t="shared" si="58"/>
        <v>51.5</v>
      </c>
      <c r="AN81" s="22">
        <f t="shared" si="59"/>
        <v>44.800000000000004</v>
      </c>
      <c r="AO81" s="31">
        <f t="shared" si="60"/>
        <v>34.65</v>
      </c>
      <c r="AP81" s="21">
        <f t="shared" si="61"/>
        <v>36.800000000000004</v>
      </c>
      <c r="AQ81" s="21">
        <f t="shared" si="62"/>
        <v>39.449999999999996</v>
      </c>
      <c r="AR81" s="21">
        <f t="shared" si="63"/>
        <v>42.6</v>
      </c>
      <c r="AS81" s="21">
        <f t="shared" si="64"/>
        <v>48.150000000000006</v>
      </c>
      <c r="AT81" s="21">
        <f t="shared" si="65"/>
        <v>54.05</v>
      </c>
      <c r="AU81" s="21">
        <f t="shared" si="66"/>
        <v>57.550000000000004</v>
      </c>
      <c r="AV81" s="21">
        <f t="shared" si="67"/>
        <v>57.599999999999994</v>
      </c>
      <c r="AW81" s="21">
        <f t="shared" si="68"/>
        <v>52.599999999999994</v>
      </c>
      <c r="AX81" s="21">
        <f t="shared" si="69"/>
        <v>46.3</v>
      </c>
      <c r="AY81" s="21">
        <f t="shared" si="70"/>
        <v>40.700000000000003</v>
      </c>
      <c r="AZ81" s="21">
        <f t="shared" si="71"/>
        <v>35.6</v>
      </c>
      <c r="BF81" s="53"/>
      <c r="BG81" s="53"/>
      <c r="BH81" s="53"/>
      <c r="BI81" s="211"/>
      <c r="BJ81" s="212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53"/>
      <c r="GZ81" s="53"/>
      <c r="HA81" s="53"/>
      <c r="HB81" s="53"/>
    </row>
    <row r="82" spans="2:210" ht="14.1" customHeight="1" x14ac:dyDescent="0.3">
      <c r="B82" s="20" t="s">
        <v>128</v>
      </c>
      <c r="C82" s="10" t="s">
        <v>129</v>
      </c>
      <c r="D82" s="21">
        <v>27.9</v>
      </c>
      <c r="E82" s="21">
        <v>29.7</v>
      </c>
      <c r="F82" s="21">
        <v>37.4</v>
      </c>
      <c r="G82" s="21">
        <v>47.4</v>
      </c>
      <c r="H82" s="21">
        <v>57.3</v>
      </c>
      <c r="I82" s="21">
        <v>66.900000000000006</v>
      </c>
      <c r="J82" s="21">
        <v>72.7</v>
      </c>
      <c r="K82" s="21">
        <v>71.3</v>
      </c>
      <c r="L82" s="21">
        <v>64.099999999999994</v>
      </c>
      <c r="M82" s="21">
        <v>53.6</v>
      </c>
      <c r="N82" s="21">
        <v>44</v>
      </c>
      <c r="O82" s="22">
        <v>32.799999999999997</v>
      </c>
      <c r="P82" s="48">
        <v>6.1</v>
      </c>
      <c r="Q82" s="23">
        <v>15.2</v>
      </c>
      <c r="R82" s="24">
        <v>15.4</v>
      </c>
      <c r="S82" s="24">
        <v>16.399999999999999</v>
      </c>
      <c r="T82" s="24">
        <v>17.5</v>
      </c>
      <c r="U82" s="24">
        <v>18.3</v>
      </c>
      <c r="V82" s="24">
        <v>17.899999999999999</v>
      </c>
      <c r="W82" s="24">
        <v>17.2</v>
      </c>
      <c r="X82" s="24">
        <v>16.600000000000001</v>
      </c>
      <c r="Y82" s="24">
        <v>17.3</v>
      </c>
      <c r="Z82" s="24">
        <v>18</v>
      </c>
      <c r="AA82" s="24">
        <v>16.3</v>
      </c>
      <c r="AB82" s="29">
        <v>15</v>
      </c>
      <c r="AC82" s="31">
        <f t="shared" si="48"/>
        <v>35.5</v>
      </c>
      <c r="AD82" s="21">
        <f t="shared" si="49"/>
        <v>37.4</v>
      </c>
      <c r="AE82" s="21">
        <f t="shared" si="50"/>
        <v>45.599999999999994</v>
      </c>
      <c r="AF82" s="21">
        <f t="shared" si="51"/>
        <v>56.15</v>
      </c>
      <c r="AG82" s="21">
        <f t="shared" si="52"/>
        <v>66.45</v>
      </c>
      <c r="AH82" s="21">
        <f t="shared" si="53"/>
        <v>75.850000000000009</v>
      </c>
      <c r="AI82" s="21">
        <f t="shared" si="54"/>
        <v>81.3</v>
      </c>
      <c r="AJ82" s="21">
        <f t="shared" si="55"/>
        <v>79.599999999999994</v>
      </c>
      <c r="AK82" s="21">
        <f t="shared" si="56"/>
        <v>72.75</v>
      </c>
      <c r="AL82" s="21">
        <f t="shared" si="57"/>
        <v>62.6</v>
      </c>
      <c r="AM82" s="21">
        <f t="shared" si="58"/>
        <v>52.15</v>
      </c>
      <c r="AN82" s="22">
        <f t="shared" si="59"/>
        <v>40.299999999999997</v>
      </c>
      <c r="AO82" s="31">
        <f t="shared" si="60"/>
        <v>20.299999999999997</v>
      </c>
      <c r="AP82" s="21">
        <f t="shared" si="61"/>
        <v>22</v>
      </c>
      <c r="AQ82" s="21">
        <f t="shared" si="62"/>
        <v>29.2</v>
      </c>
      <c r="AR82" s="21">
        <f t="shared" si="63"/>
        <v>38.65</v>
      </c>
      <c r="AS82" s="21">
        <f t="shared" si="64"/>
        <v>48.15</v>
      </c>
      <c r="AT82" s="21">
        <f t="shared" si="65"/>
        <v>57.95</v>
      </c>
      <c r="AU82" s="21">
        <f t="shared" si="66"/>
        <v>64.100000000000009</v>
      </c>
      <c r="AV82" s="21">
        <f t="shared" si="67"/>
        <v>63</v>
      </c>
      <c r="AW82" s="21">
        <f t="shared" si="68"/>
        <v>55.449999999999996</v>
      </c>
      <c r="AX82" s="21">
        <f t="shared" si="69"/>
        <v>44.6</v>
      </c>
      <c r="AY82" s="21">
        <f t="shared" si="70"/>
        <v>35.85</v>
      </c>
      <c r="AZ82" s="21">
        <f t="shared" si="71"/>
        <v>25.299999999999997</v>
      </c>
      <c r="BF82" s="53"/>
      <c r="BG82" s="53"/>
      <c r="BH82" s="53"/>
      <c r="BI82" s="212"/>
      <c r="BJ82" s="52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53"/>
      <c r="GZ82" s="53"/>
      <c r="HA82" s="53"/>
      <c r="HB82" s="53"/>
    </row>
    <row r="83" spans="2:210" ht="14.1" customHeight="1" x14ac:dyDescent="0.3">
      <c r="B83" s="20" t="s">
        <v>130</v>
      </c>
      <c r="C83" s="10" t="s">
        <v>8</v>
      </c>
      <c r="D83" s="21">
        <v>38.9</v>
      </c>
      <c r="E83" s="21">
        <v>42</v>
      </c>
      <c r="F83" s="21">
        <v>50.4</v>
      </c>
      <c r="G83" s="21">
        <v>59</v>
      </c>
      <c r="H83" s="21">
        <v>67</v>
      </c>
      <c r="I83" s="21">
        <v>74.3</v>
      </c>
      <c r="J83" s="21">
        <v>78.099999999999994</v>
      </c>
      <c r="K83" s="21">
        <v>77.099999999999994</v>
      </c>
      <c r="L83" s="21">
        <v>71.099999999999994</v>
      </c>
      <c r="M83" s="21">
        <v>60.1</v>
      </c>
      <c r="N83" s="21">
        <v>51.2</v>
      </c>
      <c r="O83" s="22">
        <v>42.6</v>
      </c>
      <c r="P83" s="48">
        <v>16.3</v>
      </c>
      <c r="Q83" s="23">
        <v>18.600000000000001</v>
      </c>
      <c r="R83" s="24">
        <v>19.899999999999999</v>
      </c>
      <c r="S83" s="24">
        <v>21.9</v>
      </c>
      <c r="T83" s="24">
        <v>23</v>
      </c>
      <c r="U83" s="24">
        <v>21.7</v>
      </c>
      <c r="V83" s="24">
        <v>19.8</v>
      </c>
      <c r="W83" s="24">
        <v>18.899999999999999</v>
      </c>
      <c r="X83" s="24">
        <v>18.5</v>
      </c>
      <c r="Y83" s="24">
        <v>18.8</v>
      </c>
      <c r="Z83" s="24">
        <v>21.5</v>
      </c>
      <c r="AA83" s="24">
        <v>21.5</v>
      </c>
      <c r="AB83" s="29">
        <v>19.2</v>
      </c>
      <c r="AC83" s="31">
        <f t="shared" si="48"/>
        <v>48.2</v>
      </c>
      <c r="AD83" s="21">
        <f t="shared" si="49"/>
        <v>51.95</v>
      </c>
      <c r="AE83" s="21">
        <f t="shared" si="50"/>
        <v>61.349999999999994</v>
      </c>
      <c r="AF83" s="21">
        <f t="shared" si="51"/>
        <v>70.5</v>
      </c>
      <c r="AG83" s="21">
        <f t="shared" si="52"/>
        <v>77.849999999999994</v>
      </c>
      <c r="AH83" s="21">
        <f t="shared" si="53"/>
        <v>84.2</v>
      </c>
      <c r="AI83" s="21">
        <f t="shared" si="54"/>
        <v>87.55</v>
      </c>
      <c r="AJ83" s="21">
        <f t="shared" si="55"/>
        <v>86.35</v>
      </c>
      <c r="AK83" s="21">
        <f t="shared" si="56"/>
        <v>80.5</v>
      </c>
      <c r="AL83" s="21">
        <f t="shared" si="57"/>
        <v>70.849999999999994</v>
      </c>
      <c r="AM83" s="21">
        <f t="shared" si="58"/>
        <v>61.95</v>
      </c>
      <c r="AN83" s="22">
        <f t="shared" si="59"/>
        <v>52.2</v>
      </c>
      <c r="AO83" s="31">
        <f t="shared" si="60"/>
        <v>29.599999999999998</v>
      </c>
      <c r="AP83" s="21">
        <f t="shared" si="61"/>
        <v>32.049999999999997</v>
      </c>
      <c r="AQ83" s="21">
        <f t="shared" si="62"/>
        <v>39.450000000000003</v>
      </c>
      <c r="AR83" s="21">
        <f t="shared" si="63"/>
        <v>47.5</v>
      </c>
      <c r="AS83" s="21">
        <f t="shared" si="64"/>
        <v>56.15</v>
      </c>
      <c r="AT83" s="21">
        <f t="shared" si="65"/>
        <v>64.399999999999991</v>
      </c>
      <c r="AU83" s="21">
        <f t="shared" si="66"/>
        <v>68.649999999999991</v>
      </c>
      <c r="AV83" s="21">
        <f t="shared" si="67"/>
        <v>67.849999999999994</v>
      </c>
      <c r="AW83" s="21">
        <f t="shared" si="68"/>
        <v>61.699999999999996</v>
      </c>
      <c r="AX83" s="21">
        <f t="shared" si="69"/>
        <v>49.35</v>
      </c>
      <c r="AY83" s="21">
        <f t="shared" si="70"/>
        <v>40.450000000000003</v>
      </c>
      <c r="AZ83" s="21">
        <f t="shared" si="71"/>
        <v>33</v>
      </c>
      <c r="BF83" s="53"/>
      <c r="BG83" s="53"/>
      <c r="BH83" s="53"/>
      <c r="BI83" s="211"/>
      <c r="BJ83" s="212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  <c r="GT83" s="214"/>
      <c r="GU83" s="214"/>
      <c r="GV83" s="214"/>
      <c r="GW83" s="214"/>
      <c r="GX83" s="214"/>
      <c r="GY83" s="53"/>
      <c r="GZ83" s="53"/>
      <c r="HA83" s="53"/>
      <c r="HB83" s="53"/>
    </row>
    <row r="84" spans="2:210" ht="14.1" customHeight="1" x14ac:dyDescent="0.3">
      <c r="B84" s="1" t="s">
        <v>131</v>
      </c>
      <c r="C84" s="1" t="s">
        <v>132</v>
      </c>
      <c r="D84" s="21">
        <v>2.84</v>
      </c>
      <c r="E84" s="21">
        <v>10.58</v>
      </c>
      <c r="F84" s="21">
        <v>23</v>
      </c>
      <c r="G84" s="21">
        <v>40.1</v>
      </c>
      <c r="H84" s="21">
        <v>53.06</v>
      </c>
      <c r="I84" s="21">
        <v>61.52</v>
      </c>
      <c r="J84" s="21">
        <v>65.84</v>
      </c>
      <c r="K84" s="21">
        <v>64.400000000000006</v>
      </c>
      <c r="L84" s="21">
        <v>53.06</v>
      </c>
      <c r="M84" s="21">
        <v>40.64</v>
      </c>
      <c r="N84" s="21">
        <v>22.1</v>
      </c>
      <c r="O84" s="22">
        <v>8.24</v>
      </c>
      <c r="P84" s="48">
        <v>-29.3</v>
      </c>
      <c r="Q84" s="23">
        <v>17.8</v>
      </c>
      <c r="R84" s="24">
        <v>17.5</v>
      </c>
      <c r="S84" s="24">
        <v>16.8</v>
      </c>
      <c r="T84" s="24">
        <v>22.6</v>
      </c>
      <c r="U84" s="24">
        <v>23.9</v>
      </c>
      <c r="V84" s="24">
        <v>21.9</v>
      </c>
      <c r="W84" s="24">
        <v>23</v>
      </c>
      <c r="X84" s="24">
        <v>24.6</v>
      </c>
      <c r="Y84" s="24">
        <v>24.1</v>
      </c>
      <c r="Z84" s="24">
        <v>22.8</v>
      </c>
      <c r="AA84" s="24">
        <v>17.5</v>
      </c>
      <c r="AB84" s="29">
        <v>17.399999999999999</v>
      </c>
      <c r="AC84" s="31">
        <f t="shared" si="48"/>
        <v>11.74</v>
      </c>
      <c r="AD84" s="21">
        <f t="shared" si="49"/>
        <v>19.329999999999998</v>
      </c>
      <c r="AE84" s="21">
        <f t="shared" si="50"/>
        <v>31.4</v>
      </c>
      <c r="AF84" s="21">
        <f t="shared" si="51"/>
        <v>51.400000000000006</v>
      </c>
      <c r="AG84" s="21">
        <f t="shared" si="52"/>
        <v>65.010000000000005</v>
      </c>
      <c r="AH84" s="21">
        <f t="shared" si="53"/>
        <v>72.47</v>
      </c>
      <c r="AI84" s="21">
        <f t="shared" si="54"/>
        <v>77.34</v>
      </c>
      <c r="AJ84" s="21">
        <f t="shared" si="55"/>
        <v>76.7</v>
      </c>
      <c r="AK84" s="21">
        <f t="shared" si="56"/>
        <v>65.11</v>
      </c>
      <c r="AL84" s="21">
        <f t="shared" si="57"/>
        <v>52.04</v>
      </c>
      <c r="AM84" s="21">
        <f t="shared" si="58"/>
        <v>30.85</v>
      </c>
      <c r="AN84" s="22">
        <f t="shared" si="59"/>
        <v>16.939999999999998</v>
      </c>
      <c r="AO84" s="31">
        <f t="shared" si="60"/>
        <v>-6.0600000000000005</v>
      </c>
      <c r="AP84" s="21">
        <f t="shared" si="61"/>
        <v>1.83</v>
      </c>
      <c r="AQ84" s="21">
        <f t="shared" si="62"/>
        <v>14.6</v>
      </c>
      <c r="AR84" s="21">
        <f t="shared" si="63"/>
        <v>28.8</v>
      </c>
      <c r="AS84" s="21">
        <f t="shared" si="64"/>
        <v>41.11</v>
      </c>
      <c r="AT84" s="21">
        <f t="shared" si="65"/>
        <v>50.570000000000007</v>
      </c>
      <c r="AU84" s="21">
        <f t="shared" si="66"/>
        <v>54.34</v>
      </c>
      <c r="AV84" s="21">
        <f t="shared" si="67"/>
        <v>52.100000000000009</v>
      </c>
      <c r="AW84" s="21">
        <f t="shared" si="68"/>
        <v>41.010000000000005</v>
      </c>
      <c r="AX84" s="21">
        <f t="shared" si="69"/>
        <v>29.240000000000002</v>
      </c>
      <c r="AY84" s="21">
        <f t="shared" si="70"/>
        <v>13.350000000000001</v>
      </c>
      <c r="AZ84" s="21">
        <f t="shared" si="71"/>
        <v>-0.45999999999999908</v>
      </c>
      <c r="BF84" s="53"/>
      <c r="BG84" s="53"/>
      <c r="BH84" s="53"/>
      <c r="BI84" s="211"/>
      <c r="BJ84" s="212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  <c r="GT84" s="214"/>
      <c r="GU84" s="214"/>
      <c r="GV84" s="214"/>
      <c r="GW84" s="214"/>
      <c r="GX84" s="214"/>
      <c r="GY84" s="53"/>
      <c r="GZ84" s="53"/>
      <c r="HA84" s="53"/>
      <c r="HB84" s="53"/>
    </row>
    <row r="85" spans="2:210" ht="14.1" customHeight="1" x14ac:dyDescent="0.3">
      <c r="B85" s="20" t="s">
        <v>133</v>
      </c>
      <c r="C85" s="10" t="s">
        <v>92</v>
      </c>
      <c r="D85" s="21">
        <v>32.9</v>
      </c>
      <c r="E85" s="21">
        <v>38</v>
      </c>
      <c r="F85" s="21">
        <v>42.8</v>
      </c>
      <c r="G85" s="21">
        <v>48.6</v>
      </c>
      <c r="H85" s="21">
        <v>56.5</v>
      </c>
      <c r="I85" s="21">
        <v>65.099999999999994</v>
      </c>
      <c r="J85" s="21">
        <v>71.599999999999994</v>
      </c>
      <c r="K85" s="21">
        <v>69.599999999999994</v>
      </c>
      <c r="L85" s="21">
        <v>60.4</v>
      </c>
      <c r="M85" s="21">
        <v>50.8</v>
      </c>
      <c r="N85" s="21">
        <v>40.299999999999997</v>
      </c>
      <c r="O85" s="22">
        <v>32.700000000000003</v>
      </c>
      <c r="P85" s="48">
        <v>8.8000000000000007</v>
      </c>
      <c r="Q85" s="23">
        <v>20.5</v>
      </c>
      <c r="R85" s="24">
        <v>22.7</v>
      </c>
      <c r="S85" s="24">
        <v>24.5</v>
      </c>
      <c r="T85" s="24">
        <v>26.1</v>
      </c>
      <c r="U85" s="24">
        <v>28.1</v>
      </c>
      <c r="V85" s="24">
        <v>31.1</v>
      </c>
      <c r="W85" s="24">
        <v>33.9</v>
      </c>
      <c r="X85" s="24">
        <v>34.299999999999997</v>
      </c>
      <c r="Y85" s="24">
        <v>33.299999999999997</v>
      </c>
      <c r="Z85" s="24">
        <v>30.9</v>
      </c>
      <c r="AA85" s="24">
        <v>24.7</v>
      </c>
      <c r="AB85" s="29">
        <v>20.7</v>
      </c>
      <c r="AC85" s="31">
        <f t="shared" si="48"/>
        <v>43.15</v>
      </c>
      <c r="AD85" s="21">
        <f t="shared" si="49"/>
        <v>49.35</v>
      </c>
      <c r="AE85" s="21">
        <f t="shared" si="50"/>
        <v>55.05</v>
      </c>
      <c r="AF85" s="21">
        <f t="shared" si="51"/>
        <v>61.650000000000006</v>
      </c>
      <c r="AG85" s="21">
        <f t="shared" si="52"/>
        <v>70.55</v>
      </c>
      <c r="AH85" s="21">
        <f t="shared" si="53"/>
        <v>80.649999999999991</v>
      </c>
      <c r="AI85" s="21">
        <f t="shared" si="54"/>
        <v>88.55</v>
      </c>
      <c r="AJ85" s="21">
        <f t="shared" si="55"/>
        <v>86.75</v>
      </c>
      <c r="AK85" s="21">
        <f t="shared" si="56"/>
        <v>77.05</v>
      </c>
      <c r="AL85" s="21">
        <f t="shared" si="57"/>
        <v>66.25</v>
      </c>
      <c r="AM85" s="21">
        <f t="shared" si="58"/>
        <v>52.65</v>
      </c>
      <c r="AN85" s="22">
        <f t="shared" si="59"/>
        <v>43.050000000000004</v>
      </c>
      <c r="AO85" s="31">
        <f t="shared" si="60"/>
        <v>22.65</v>
      </c>
      <c r="AP85" s="21">
        <f t="shared" si="61"/>
        <v>26.65</v>
      </c>
      <c r="AQ85" s="21">
        <f t="shared" si="62"/>
        <v>30.549999999999997</v>
      </c>
      <c r="AR85" s="21">
        <f t="shared" si="63"/>
        <v>35.549999999999997</v>
      </c>
      <c r="AS85" s="21">
        <f t="shared" si="64"/>
        <v>42.45</v>
      </c>
      <c r="AT85" s="21">
        <f t="shared" si="65"/>
        <v>49.55</v>
      </c>
      <c r="AU85" s="21">
        <f t="shared" si="66"/>
        <v>54.649999999999991</v>
      </c>
      <c r="AV85" s="21">
        <f t="shared" si="67"/>
        <v>52.449999999999996</v>
      </c>
      <c r="AW85" s="21">
        <f t="shared" si="68"/>
        <v>43.75</v>
      </c>
      <c r="AX85" s="21">
        <f t="shared" si="69"/>
        <v>35.349999999999994</v>
      </c>
      <c r="AY85" s="21">
        <f t="shared" si="70"/>
        <v>27.949999999999996</v>
      </c>
      <c r="AZ85" s="21">
        <f t="shared" si="71"/>
        <v>22.35</v>
      </c>
      <c r="BF85" s="53"/>
      <c r="BG85" s="53"/>
      <c r="BH85" s="53"/>
      <c r="BI85" s="211"/>
      <c r="BJ85" s="212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53"/>
      <c r="GZ85" s="53"/>
      <c r="HA85" s="53"/>
      <c r="HB85" s="53"/>
    </row>
    <row r="86" spans="2:210" ht="14.1" customHeight="1" x14ac:dyDescent="0.3">
      <c r="B86" s="20" t="s">
        <v>134</v>
      </c>
      <c r="C86" s="10" t="s">
        <v>114</v>
      </c>
      <c r="D86" s="21">
        <v>34.5</v>
      </c>
      <c r="E86" s="21">
        <v>37.299999999999997</v>
      </c>
      <c r="F86" s="21">
        <v>46.8</v>
      </c>
      <c r="G86" s="21">
        <v>55.6</v>
      </c>
      <c r="H86" s="21">
        <v>64.099999999999994</v>
      </c>
      <c r="I86" s="21">
        <v>71.5</v>
      </c>
      <c r="J86" s="21">
        <v>75.599999999999994</v>
      </c>
      <c r="K86" s="21">
        <v>74.599999999999994</v>
      </c>
      <c r="L86" s="21">
        <v>67.7</v>
      </c>
      <c r="M86" s="21">
        <v>56.5</v>
      </c>
      <c r="N86" s="21">
        <v>47.5</v>
      </c>
      <c r="O86" s="22">
        <v>38.299999999999997</v>
      </c>
      <c r="P86" s="48">
        <v>12.7</v>
      </c>
      <c r="Q86" s="23">
        <v>16.7</v>
      </c>
      <c r="R86" s="24">
        <v>18</v>
      </c>
      <c r="S86" s="24">
        <v>19.8</v>
      </c>
      <c r="T86" s="24">
        <v>21</v>
      </c>
      <c r="U86" s="24">
        <v>20.8</v>
      </c>
      <c r="V86" s="24">
        <v>19.600000000000001</v>
      </c>
      <c r="W86" s="24">
        <v>19.100000000000001</v>
      </c>
      <c r="X86" s="24">
        <v>19.100000000000001</v>
      </c>
      <c r="Y86" s="24">
        <v>19.399999999999999</v>
      </c>
      <c r="Z86" s="24">
        <v>20.9</v>
      </c>
      <c r="AA86" s="24">
        <v>19.399999999999999</v>
      </c>
      <c r="AB86" s="29">
        <v>16.600000000000001</v>
      </c>
      <c r="AC86" s="31">
        <f t="shared" si="48"/>
        <v>42.85</v>
      </c>
      <c r="AD86" s="21">
        <f t="shared" si="49"/>
        <v>46.3</v>
      </c>
      <c r="AE86" s="21">
        <f t="shared" si="50"/>
        <v>56.699999999999996</v>
      </c>
      <c r="AF86" s="21">
        <f t="shared" si="51"/>
        <v>66.099999999999994</v>
      </c>
      <c r="AG86" s="21">
        <f t="shared" si="52"/>
        <v>74.5</v>
      </c>
      <c r="AH86" s="21">
        <f t="shared" si="53"/>
        <v>81.3</v>
      </c>
      <c r="AI86" s="21">
        <f t="shared" si="54"/>
        <v>85.149999999999991</v>
      </c>
      <c r="AJ86" s="21">
        <f t="shared" si="55"/>
        <v>84.149999999999991</v>
      </c>
      <c r="AK86" s="21">
        <f t="shared" si="56"/>
        <v>77.400000000000006</v>
      </c>
      <c r="AL86" s="21">
        <f t="shared" si="57"/>
        <v>66.95</v>
      </c>
      <c r="AM86" s="21">
        <f t="shared" si="58"/>
        <v>57.2</v>
      </c>
      <c r="AN86" s="22">
        <f t="shared" si="59"/>
        <v>46.599999999999994</v>
      </c>
      <c r="AO86" s="31">
        <f t="shared" si="60"/>
        <v>26.15</v>
      </c>
      <c r="AP86" s="21">
        <f t="shared" si="61"/>
        <v>28.299999999999997</v>
      </c>
      <c r="AQ86" s="21">
        <f t="shared" si="62"/>
        <v>36.9</v>
      </c>
      <c r="AR86" s="21">
        <f t="shared" si="63"/>
        <v>45.1</v>
      </c>
      <c r="AS86" s="21">
        <f t="shared" si="64"/>
        <v>53.699999999999996</v>
      </c>
      <c r="AT86" s="21">
        <f t="shared" si="65"/>
        <v>61.7</v>
      </c>
      <c r="AU86" s="21">
        <f t="shared" si="66"/>
        <v>66.05</v>
      </c>
      <c r="AV86" s="21">
        <f t="shared" si="67"/>
        <v>65.05</v>
      </c>
      <c r="AW86" s="21">
        <f t="shared" si="68"/>
        <v>58</v>
      </c>
      <c r="AX86" s="21">
        <f t="shared" si="69"/>
        <v>46.05</v>
      </c>
      <c r="AY86" s="21">
        <f t="shared" si="70"/>
        <v>37.799999999999997</v>
      </c>
      <c r="AZ86" s="21">
        <f t="shared" si="71"/>
        <v>29.999999999999996</v>
      </c>
      <c r="BF86" s="53"/>
      <c r="BG86" s="53"/>
      <c r="BH86" s="53"/>
      <c r="BI86" s="211"/>
      <c r="BJ86" s="212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  <c r="GT86" s="214"/>
      <c r="GU86" s="214"/>
      <c r="GV86" s="214"/>
      <c r="GW86" s="214"/>
      <c r="GX86" s="214"/>
      <c r="GY86" s="53"/>
      <c r="GZ86" s="53"/>
      <c r="HA86" s="53"/>
      <c r="HB86" s="53"/>
    </row>
    <row r="87" spans="2:210" ht="14.1" customHeight="1" x14ac:dyDescent="0.3">
      <c r="B87" s="10" t="s">
        <v>135</v>
      </c>
      <c r="C87" s="10" t="s">
        <v>69</v>
      </c>
      <c r="D87" s="21">
        <v>45.2</v>
      </c>
      <c r="E87" s="21">
        <v>50.7</v>
      </c>
      <c r="F87" s="21">
        <v>53.6</v>
      </c>
      <c r="G87" s="21">
        <v>58.3</v>
      </c>
      <c r="H87" s="21">
        <v>65.3</v>
      </c>
      <c r="I87" s="21">
        <v>71.599999999999994</v>
      </c>
      <c r="J87" s="21">
        <v>75.7</v>
      </c>
      <c r="K87" s="21">
        <v>75.099999999999994</v>
      </c>
      <c r="L87" s="21">
        <v>71.5</v>
      </c>
      <c r="M87" s="21">
        <v>64.2</v>
      </c>
      <c r="N87" s="21">
        <v>53.3</v>
      </c>
      <c r="O87" s="22">
        <v>45.3</v>
      </c>
      <c r="P87" s="48">
        <v>31.1</v>
      </c>
      <c r="Q87" s="23">
        <v>13.6</v>
      </c>
      <c r="R87" s="24">
        <v>17.899999999999999</v>
      </c>
      <c r="S87" s="24">
        <v>20</v>
      </c>
      <c r="T87" s="24">
        <v>24.5</v>
      </c>
      <c r="U87" s="24">
        <v>26.4</v>
      </c>
      <c r="V87" s="24">
        <v>29.3</v>
      </c>
      <c r="W87" s="24">
        <v>32.1</v>
      </c>
      <c r="X87" s="24">
        <v>31.8</v>
      </c>
      <c r="Y87" s="24">
        <v>30.8</v>
      </c>
      <c r="Z87" s="24">
        <v>27.8</v>
      </c>
      <c r="AA87" s="24">
        <v>20.7</v>
      </c>
      <c r="AB87" s="29">
        <v>15.4</v>
      </c>
      <c r="AC87" s="31">
        <f t="shared" si="48"/>
        <v>52</v>
      </c>
      <c r="AD87" s="21">
        <f t="shared" si="49"/>
        <v>59.650000000000006</v>
      </c>
      <c r="AE87" s="21">
        <f t="shared" si="50"/>
        <v>63.6</v>
      </c>
      <c r="AF87" s="21">
        <f t="shared" si="51"/>
        <v>70.55</v>
      </c>
      <c r="AG87" s="21">
        <f t="shared" si="52"/>
        <v>78.5</v>
      </c>
      <c r="AH87" s="21">
        <f t="shared" si="53"/>
        <v>86.25</v>
      </c>
      <c r="AI87" s="21">
        <f t="shared" si="54"/>
        <v>91.75</v>
      </c>
      <c r="AJ87" s="21">
        <f t="shared" si="55"/>
        <v>91</v>
      </c>
      <c r="AK87" s="21">
        <f t="shared" si="56"/>
        <v>86.9</v>
      </c>
      <c r="AL87" s="21">
        <f t="shared" si="57"/>
        <v>78.100000000000009</v>
      </c>
      <c r="AM87" s="21">
        <f t="shared" si="58"/>
        <v>63.65</v>
      </c>
      <c r="AN87" s="22">
        <f t="shared" si="59"/>
        <v>53</v>
      </c>
      <c r="AO87" s="31">
        <f t="shared" si="60"/>
        <v>38.400000000000006</v>
      </c>
      <c r="AP87" s="21">
        <f t="shared" si="61"/>
        <v>41.75</v>
      </c>
      <c r="AQ87" s="21">
        <f t="shared" si="62"/>
        <v>43.6</v>
      </c>
      <c r="AR87" s="21">
        <f t="shared" si="63"/>
        <v>46.05</v>
      </c>
      <c r="AS87" s="21">
        <f t="shared" si="64"/>
        <v>52.099999999999994</v>
      </c>
      <c r="AT87" s="21">
        <f t="shared" si="65"/>
        <v>56.949999999999996</v>
      </c>
      <c r="AU87" s="21">
        <f t="shared" si="66"/>
        <v>59.650000000000006</v>
      </c>
      <c r="AV87" s="21">
        <f t="shared" si="67"/>
        <v>59.199999999999996</v>
      </c>
      <c r="AW87" s="21">
        <f t="shared" si="68"/>
        <v>56.1</v>
      </c>
      <c r="AX87" s="21">
        <f t="shared" si="69"/>
        <v>50.300000000000004</v>
      </c>
      <c r="AY87" s="21">
        <f t="shared" si="70"/>
        <v>42.949999999999996</v>
      </c>
      <c r="AZ87" s="21">
        <f t="shared" si="71"/>
        <v>37.599999999999994</v>
      </c>
      <c r="BF87" s="53"/>
      <c r="BG87" s="53"/>
      <c r="BH87" s="53"/>
      <c r="BI87" s="211"/>
      <c r="BJ87" s="212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  <c r="EO87" s="214"/>
      <c r="EP87" s="214"/>
      <c r="EQ87" s="214"/>
      <c r="ER87" s="214"/>
      <c r="ES87" s="214"/>
      <c r="ET87" s="214"/>
      <c r="EU87" s="214"/>
      <c r="EV87" s="214"/>
      <c r="EW87" s="214"/>
      <c r="EX87" s="214"/>
      <c r="EY87" s="214"/>
      <c r="EZ87" s="214"/>
      <c r="FA87" s="214"/>
      <c r="FB87" s="214"/>
      <c r="FC87" s="214"/>
      <c r="FD87" s="214"/>
      <c r="FE87" s="214"/>
      <c r="FF87" s="214"/>
      <c r="FG87" s="214"/>
      <c r="FH87" s="214"/>
      <c r="FI87" s="214"/>
      <c r="FJ87" s="214"/>
      <c r="FK87" s="214"/>
      <c r="FL87" s="214"/>
      <c r="FM87" s="214"/>
      <c r="FN87" s="214"/>
      <c r="FO87" s="214"/>
      <c r="FP87" s="214"/>
      <c r="FQ87" s="214"/>
      <c r="FR87" s="214"/>
      <c r="FS87" s="214"/>
      <c r="FT87" s="214"/>
      <c r="FU87" s="214"/>
      <c r="FV87" s="214"/>
      <c r="FW87" s="214"/>
      <c r="FX87" s="214"/>
      <c r="FY87" s="214"/>
      <c r="FZ87" s="214"/>
      <c r="GA87" s="214"/>
      <c r="GB87" s="214"/>
      <c r="GC87" s="214"/>
      <c r="GD87" s="214"/>
      <c r="GE87" s="214"/>
      <c r="GF87" s="214"/>
      <c r="GG87" s="214"/>
      <c r="GH87" s="214"/>
      <c r="GI87" s="214"/>
      <c r="GJ87" s="214"/>
      <c r="GK87" s="214"/>
      <c r="GL87" s="214"/>
      <c r="GM87" s="214"/>
      <c r="GN87" s="214"/>
      <c r="GO87" s="214"/>
      <c r="GP87" s="214"/>
      <c r="GQ87" s="214"/>
      <c r="GR87" s="214"/>
      <c r="GS87" s="214"/>
      <c r="GT87" s="214"/>
      <c r="GU87" s="214"/>
      <c r="GV87" s="214"/>
      <c r="GW87" s="214"/>
      <c r="GX87" s="214"/>
      <c r="GY87" s="53"/>
      <c r="GZ87" s="53"/>
      <c r="HA87" s="53"/>
      <c r="HB87" s="53"/>
    </row>
    <row r="88" spans="2:210" ht="14.1" customHeight="1" x14ac:dyDescent="0.3">
      <c r="B88" s="1" t="s">
        <v>136</v>
      </c>
      <c r="C88" s="1" t="s">
        <v>137</v>
      </c>
      <c r="D88" s="21">
        <v>17.420000000000002</v>
      </c>
      <c r="E88" s="21">
        <v>18.86</v>
      </c>
      <c r="F88" s="21">
        <v>27.5</v>
      </c>
      <c r="G88" s="21">
        <v>38.479999999999997</v>
      </c>
      <c r="H88" s="21">
        <v>48.92</v>
      </c>
      <c r="I88" s="21">
        <v>57.2</v>
      </c>
      <c r="J88" s="21">
        <v>62.78</v>
      </c>
      <c r="K88" s="21">
        <v>62.42</v>
      </c>
      <c r="L88" s="21">
        <v>55.04</v>
      </c>
      <c r="M88" s="21">
        <v>45.14</v>
      </c>
      <c r="N88" s="21">
        <v>35.6</v>
      </c>
      <c r="O88" s="22">
        <v>23.54</v>
      </c>
      <c r="P88" s="48">
        <v>3</v>
      </c>
      <c r="Q88" s="23">
        <v>12.1</v>
      </c>
      <c r="R88" s="24">
        <v>12.4</v>
      </c>
      <c r="S88" s="24">
        <v>11.4</v>
      </c>
      <c r="T88" s="24">
        <v>11.5</v>
      </c>
      <c r="U88" s="24">
        <v>15</v>
      </c>
      <c r="V88" s="24">
        <v>15.7</v>
      </c>
      <c r="W88" s="24">
        <v>15.3</v>
      </c>
      <c r="X88" s="24">
        <v>14</v>
      </c>
      <c r="Y88" s="24">
        <v>13.2</v>
      </c>
      <c r="Z88" s="24">
        <v>11</v>
      </c>
      <c r="AA88" s="24">
        <v>10.6</v>
      </c>
      <c r="AB88" s="29">
        <v>10.5</v>
      </c>
      <c r="AC88" s="31">
        <f t="shared" si="48"/>
        <v>23.470000000000002</v>
      </c>
      <c r="AD88" s="21">
        <f t="shared" si="49"/>
        <v>25.06</v>
      </c>
      <c r="AE88" s="21">
        <f t="shared" si="50"/>
        <v>33.200000000000003</v>
      </c>
      <c r="AF88" s="21">
        <f t="shared" si="51"/>
        <v>44.23</v>
      </c>
      <c r="AG88" s="21">
        <f t="shared" si="52"/>
        <v>56.42</v>
      </c>
      <c r="AH88" s="21">
        <f t="shared" si="53"/>
        <v>65.05</v>
      </c>
      <c r="AI88" s="21">
        <f t="shared" si="54"/>
        <v>70.430000000000007</v>
      </c>
      <c r="AJ88" s="21">
        <f t="shared" si="55"/>
        <v>69.42</v>
      </c>
      <c r="AK88" s="21">
        <f t="shared" si="56"/>
        <v>61.64</v>
      </c>
      <c r="AL88" s="21">
        <f t="shared" si="57"/>
        <v>50.64</v>
      </c>
      <c r="AM88" s="21">
        <f t="shared" si="58"/>
        <v>40.9</v>
      </c>
      <c r="AN88" s="22">
        <f t="shared" si="59"/>
        <v>28.79</v>
      </c>
      <c r="AO88" s="31">
        <f t="shared" si="60"/>
        <v>11.370000000000001</v>
      </c>
      <c r="AP88" s="21">
        <f t="shared" si="61"/>
        <v>12.66</v>
      </c>
      <c r="AQ88" s="21">
        <f t="shared" si="62"/>
        <v>21.8</v>
      </c>
      <c r="AR88" s="21">
        <f t="shared" si="63"/>
        <v>32.729999999999997</v>
      </c>
      <c r="AS88" s="21">
        <f t="shared" si="64"/>
        <v>41.42</v>
      </c>
      <c r="AT88" s="21">
        <f t="shared" si="65"/>
        <v>49.35</v>
      </c>
      <c r="AU88" s="21">
        <f t="shared" si="66"/>
        <v>55.13</v>
      </c>
      <c r="AV88" s="21">
        <f t="shared" si="67"/>
        <v>55.42</v>
      </c>
      <c r="AW88" s="21">
        <f t="shared" si="68"/>
        <v>48.44</v>
      </c>
      <c r="AX88" s="21">
        <f t="shared" si="69"/>
        <v>39.64</v>
      </c>
      <c r="AY88" s="21">
        <f t="shared" si="70"/>
        <v>30.3</v>
      </c>
      <c r="AZ88" s="21">
        <f t="shared" si="71"/>
        <v>18.29</v>
      </c>
      <c r="BF88" s="53"/>
      <c r="BG88" s="53"/>
      <c r="BH88" s="53"/>
      <c r="BI88" s="52"/>
      <c r="BJ88" s="52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4"/>
      <c r="FL88" s="214"/>
      <c r="FM88" s="214"/>
      <c r="FN88" s="214"/>
      <c r="FO88" s="214"/>
      <c r="FP88" s="214"/>
      <c r="FQ88" s="214"/>
      <c r="FR88" s="214"/>
      <c r="FS88" s="214"/>
      <c r="FT88" s="214"/>
      <c r="FU88" s="214"/>
      <c r="FV88" s="214"/>
      <c r="FW88" s="214"/>
      <c r="FX88" s="214"/>
      <c r="FY88" s="214"/>
      <c r="FZ88" s="214"/>
      <c r="GA88" s="214"/>
      <c r="GB88" s="214"/>
      <c r="GC88" s="214"/>
      <c r="GD88" s="214"/>
      <c r="GE88" s="214"/>
      <c r="GF88" s="214"/>
      <c r="GG88" s="214"/>
      <c r="GH88" s="214"/>
      <c r="GI88" s="214"/>
      <c r="GJ88" s="214"/>
      <c r="GK88" s="214"/>
      <c r="GL88" s="214"/>
      <c r="GM88" s="214"/>
      <c r="GN88" s="214"/>
      <c r="GO88" s="214"/>
      <c r="GP88" s="214"/>
      <c r="GQ88" s="214"/>
      <c r="GR88" s="214"/>
      <c r="GS88" s="214"/>
      <c r="GT88" s="214"/>
      <c r="GU88" s="214"/>
      <c r="GV88" s="214"/>
      <c r="GW88" s="214"/>
      <c r="GX88" s="214"/>
      <c r="GY88" s="53"/>
      <c r="GZ88" s="53"/>
      <c r="HA88" s="53"/>
      <c r="HB88" s="53"/>
    </row>
    <row r="89" spans="2:210" ht="14.1" customHeight="1" x14ac:dyDescent="0.3">
      <c r="B89" s="20" t="s">
        <v>138</v>
      </c>
      <c r="C89" s="10" t="s">
        <v>139</v>
      </c>
      <c r="D89" s="21">
        <v>27.9</v>
      </c>
      <c r="E89" s="21">
        <v>34.1</v>
      </c>
      <c r="F89" s="21">
        <v>41.8</v>
      </c>
      <c r="G89" s="21">
        <v>49.7</v>
      </c>
      <c r="H89" s="21">
        <v>58.8</v>
      </c>
      <c r="I89" s="21">
        <v>69.099999999999994</v>
      </c>
      <c r="J89" s="21">
        <v>77.900000000000006</v>
      </c>
      <c r="K89" s="21">
        <v>75.599999999999994</v>
      </c>
      <c r="L89" s="21">
        <v>65.2</v>
      </c>
      <c r="M89" s="21">
        <v>53.2</v>
      </c>
      <c r="N89" s="21">
        <v>40.799999999999997</v>
      </c>
      <c r="O89" s="22">
        <v>29.7</v>
      </c>
      <c r="P89" s="48">
        <v>7</v>
      </c>
      <c r="Q89" s="23">
        <v>14.3</v>
      </c>
      <c r="R89" s="24">
        <v>16.2</v>
      </c>
      <c r="S89" s="24">
        <v>18.600000000000001</v>
      </c>
      <c r="T89" s="24">
        <v>20.399999999999999</v>
      </c>
      <c r="U89" s="24">
        <v>22.5</v>
      </c>
      <c r="V89" s="24">
        <v>24.8</v>
      </c>
      <c r="W89" s="24">
        <v>25.9</v>
      </c>
      <c r="X89" s="24">
        <v>25</v>
      </c>
      <c r="Y89" s="24">
        <v>24</v>
      </c>
      <c r="Z89" s="24">
        <v>22</v>
      </c>
      <c r="AA89" s="24">
        <v>17.2</v>
      </c>
      <c r="AB89" s="29">
        <v>13.9</v>
      </c>
      <c r="AC89" s="31">
        <f t="shared" si="48"/>
        <v>35.049999999999997</v>
      </c>
      <c r="AD89" s="21">
        <f t="shared" si="49"/>
        <v>42.2</v>
      </c>
      <c r="AE89" s="21">
        <f t="shared" si="50"/>
        <v>51.099999999999994</v>
      </c>
      <c r="AF89" s="21">
        <f t="shared" si="51"/>
        <v>59.900000000000006</v>
      </c>
      <c r="AG89" s="21">
        <f t="shared" si="52"/>
        <v>70.05</v>
      </c>
      <c r="AH89" s="21">
        <f t="shared" si="53"/>
        <v>81.5</v>
      </c>
      <c r="AI89" s="21">
        <f t="shared" si="54"/>
        <v>90.850000000000009</v>
      </c>
      <c r="AJ89" s="21">
        <f t="shared" si="55"/>
        <v>88.1</v>
      </c>
      <c r="AK89" s="21">
        <f t="shared" si="56"/>
        <v>77.2</v>
      </c>
      <c r="AL89" s="21">
        <f t="shared" si="57"/>
        <v>64.2</v>
      </c>
      <c r="AM89" s="21">
        <f t="shared" si="58"/>
        <v>49.4</v>
      </c>
      <c r="AN89" s="22">
        <f t="shared" si="59"/>
        <v>36.65</v>
      </c>
      <c r="AO89" s="31">
        <f t="shared" si="60"/>
        <v>20.75</v>
      </c>
      <c r="AP89" s="21">
        <f t="shared" si="61"/>
        <v>26</v>
      </c>
      <c r="AQ89" s="21">
        <f t="shared" si="62"/>
        <v>32.5</v>
      </c>
      <c r="AR89" s="21">
        <f t="shared" si="63"/>
        <v>39.5</v>
      </c>
      <c r="AS89" s="21">
        <f t="shared" si="64"/>
        <v>47.55</v>
      </c>
      <c r="AT89" s="21">
        <f t="shared" si="65"/>
        <v>56.699999999999996</v>
      </c>
      <c r="AU89" s="21">
        <f t="shared" si="66"/>
        <v>64.95</v>
      </c>
      <c r="AV89" s="21">
        <f t="shared" si="67"/>
        <v>63.099999999999994</v>
      </c>
      <c r="AW89" s="21">
        <f t="shared" si="68"/>
        <v>53.2</v>
      </c>
      <c r="AX89" s="21">
        <f t="shared" si="69"/>
        <v>42.2</v>
      </c>
      <c r="AY89" s="21">
        <f t="shared" si="70"/>
        <v>32.199999999999996</v>
      </c>
      <c r="AZ89" s="21">
        <f t="shared" si="71"/>
        <v>22.75</v>
      </c>
      <c r="BF89" s="53"/>
      <c r="BG89" s="53"/>
      <c r="BH89" s="53"/>
      <c r="BI89" s="211"/>
      <c r="BJ89" s="212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4"/>
      <c r="FL89" s="214"/>
      <c r="FM89" s="214"/>
      <c r="FN89" s="214"/>
      <c r="FO89" s="214"/>
      <c r="FP89" s="214"/>
      <c r="FQ89" s="214"/>
      <c r="FR89" s="214"/>
      <c r="FS89" s="214"/>
      <c r="FT89" s="214"/>
      <c r="FU89" s="214"/>
      <c r="FV89" s="214"/>
      <c r="FW89" s="214"/>
      <c r="FX89" s="214"/>
      <c r="FY89" s="214"/>
      <c r="FZ89" s="214"/>
      <c r="GA89" s="214"/>
      <c r="GB89" s="214"/>
      <c r="GC89" s="214"/>
      <c r="GD89" s="214"/>
      <c r="GE89" s="214"/>
      <c r="GF89" s="214"/>
      <c r="GG89" s="214"/>
      <c r="GH89" s="214"/>
      <c r="GI89" s="214"/>
      <c r="GJ89" s="214"/>
      <c r="GK89" s="214"/>
      <c r="GL89" s="214"/>
      <c r="GM89" s="214"/>
      <c r="GN89" s="214"/>
      <c r="GO89" s="214"/>
      <c r="GP89" s="214"/>
      <c r="GQ89" s="214"/>
      <c r="GR89" s="214"/>
      <c r="GS89" s="214"/>
      <c r="GT89" s="214"/>
      <c r="GU89" s="214"/>
      <c r="GV89" s="214"/>
      <c r="GW89" s="214"/>
      <c r="GX89" s="214"/>
      <c r="GY89" s="53"/>
      <c r="GZ89" s="53"/>
      <c r="HA89" s="53"/>
      <c r="HB89" s="53"/>
    </row>
    <row r="90" spans="2:210" ht="14.1" customHeight="1" x14ac:dyDescent="0.3">
      <c r="B90" s="20" t="s">
        <v>140</v>
      </c>
      <c r="C90" s="10" t="s">
        <v>14</v>
      </c>
      <c r="D90" s="21">
        <v>49.3</v>
      </c>
      <c r="E90" s="21">
        <v>53.5</v>
      </c>
      <c r="F90" s="21">
        <v>61.7</v>
      </c>
      <c r="G90" s="21">
        <v>69.3</v>
      </c>
      <c r="H90" s="21">
        <v>75.5</v>
      </c>
      <c r="I90" s="21">
        <v>82.2</v>
      </c>
      <c r="J90" s="21">
        <v>85</v>
      </c>
      <c r="K90" s="21">
        <v>84.9</v>
      </c>
      <c r="L90" s="21">
        <v>79.3</v>
      </c>
      <c r="M90" s="21">
        <v>70.2</v>
      </c>
      <c r="N90" s="21">
        <v>60.4</v>
      </c>
      <c r="O90" s="22">
        <v>52.2</v>
      </c>
      <c r="P90" s="48">
        <v>26.7</v>
      </c>
      <c r="Q90" s="23">
        <v>20.7</v>
      </c>
      <c r="R90" s="24">
        <v>20.8</v>
      </c>
      <c r="S90" s="24">
        <v>21</v>
      </c>
      <c r="T90" s="24">
        <v>21.1</v>
      </c>
      <c r="U90" s="24">
        <v>18.899999999999999</v>
      </c>
      <c r="V90" s="24">
        <v>18.7</v>
      </c>
      <c r="W90" s="24">
        <v>19.100000000000001</v>
      </c>
      <c r="X90" s="24">
        <v>20.100000000000001</v>
      </c>
      <c r="Y90" s="24">
        <v>20.100000000000001</v>
      </c>
      <c r="Z90" s="24">
        <v>20.399999999999999</v>
      </c>
      <c r="AA90" s="24">
        <v>20.3</v>
      </c>
      <c r="AB90" s="29">
        <v>20.5</v>
      </c>
      <c r="AC90" s="31">
        <f t="shared" si="48"/>
        <v>59.65</v>
      </c>
      <c r="AD90" s="21">
        <f t="shared" si="49"/>
        <v>63.9</v>
      </c>
      <c r="AE90" s="21">
        <f t="shared" si="50"/>
        <v>72.2</v>
      </c>
      <c r="AF90" s="21">
        <f t="shared" si="51"/>
        <v>79.849999999999994</v>
      </c>
      <c r="AG90" s="21">
        <f t="shared" si="52"/>
        <v>84.95</v>
      </c>
      <c r="AH90" s="21">
        <f t="shared" si="53"/>
        <v>91.55</v>
      </c>
      <c r="AI90" s="21">
        <f t="shared" si="54"/>
        <v>94.55</v>
      </c>
      <c r="AJ90" s="21">
        <f t="shared" si="55"/>
        <v>94.95</v>
      </c>
      <c r="AK90" s="21">
        <f t="shared" si="56"/>
        <v>89.35</v>
      </c>
      <c r="AL90" s="21">
        <f t="shared" si="57"/>
        <v>80.400000000000006</v>
      </c>
      <c r="AM90" s="21">
        <f t="shared" si="58"/>
        <v>70.55</v>
      </c>
      <c r="AN90" s="22">
        <f t="shared" si="59"/>
        <v>62.45</v>
      </c>
      <c r="AO90" s="31">
        <f t="shared" si="60"/>
        <v>38.949999999999996</v>
      </c>
      <c r="AP90" s="21">
        <f t="shared" si="61"/>
        <v>43.1</v>
      </c>
      <c r="AQ90" s="21">
        <f t="shared" si="62"/>
        <v>51.2</v>
      </c>
      <c r="AR90" s="21">
        <f t="shared" si="63"/>
        <v>58.75</v>
      </c>
      <c r="AS90" s="21">
        <f t="shared" si="64"/>
        <v>66.05</v>
      </c>
      <c r="AT90" s="21">
        <f t="shared" si="65"/>
        <v>72.850000000000009</v>
      </c>
      <c r="AU90" s="21">
        <f t="shared" si="66"/>
        <v>75.45</v>
      </c>
      <c r="AV90" s="21">
        <f t="shared" si="67"/>
        <v>74.850000000000009</v>
      </c>
      <c r="AW90" s="21">
        <f t="shared" si="68"/>
        <v>69.25</v>
      </c>
      <c r="AX90" s="21">
        <f t="shared" si="69"/>
        <v>60</v>
      </c>
      <c r="AY90" s="21">
        <f t="shared" si="70"/>
        <v>50.25</v>
      </c>
      <c r="AZ90" s="21">
        <f t="shared" si="71"/>
        <v>41.95</v>
      </c>
      <c r="BF90" s="53"/>
      <c r="BG90" s="53"/>
      <c r="BH90" s="53"/>
      <c r="BI90" s="211"/>
      <c r="BJ90" s="212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4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4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4"/>
      <c r="FL90" s="214"/>
      <c r="FM90" s="214"/>
      <c r="FN90" s="214"/>
      <c r="FO90" s="214"/>
      <c r="FP90" s="214"/>
      <c r="FQ90" s="214"/>
      <c r="FR90" s="214"/>
      <c r="FS90" s="214"/>
      <c r="FT90" s="214"/>
      <c r="FU90" s="214"/>
      <c r="FV90" s="214"/>
      <c r="FW90" s="214"/>
      <c r="FX90" s="214"/>
      <c r="FY90" s="214"/>
      <c r="FZ90" s="214"/>
      <c r="GA90" s="214"/>
      <c r="GB90" s="214"/>
      <c r="GC90" s="214"/>
      <c r="GD90" s="214"/>
      <c r="GE90" s="214"/>
      <c r="GF90" s="214"/>
      <c r="GG90" s="214"/>
      <c r="GH90" s="214"/>
      <c r="GI90" s="214"/>
      <c r="GJ90" s="214"/>
      <c r="GK90" s="214"/>
      <c r="GL90" s="214"/>
      <c r="GM90" s="214"/>
      <c r="GN90" s="214"/>
      <c r="GO90" s="214"/>
      <c r="GP90" s="214"/>
      <c r="GQ90" s="214"/>
      <c r="GR90" s="214"/>
      <c r="GS90" s="214"/>
      <c r="GT90" s="214"/>
      <c r="GU90" s="214"/>
      <c r="GV90" s="214"/>
      <c r="GW90" s="214"/>
      <c r="GX90" s="214"/>
      <c r="GY90" s="53"/>
      <c r="GZ90" s="53"/>
      <c r="HA90" s="53"/>
      <c r="HB90" s="53"/>
    </row>
    <row r="91" spans="2:210" ht="14.1" customHeight="1" x14ac:dyDescent="0.3">
      <c r="B91" s="10" t="s">
        <v>141</v>
      </c>
      <c r="C91" s="10" t="s">
        <v>69</v>
      </c>
      <c r="D91" s="21">
        <v>57.4</v>
      </c>
      <c r="E91" s="21">
        <v>58.6</v>
      </c>
      <c r="F91" s="21">
        <v>59.6</v>
      </c>
      <c r="G91" s="21">
        <v>62</v>
      </c>
      <c r="H91" s="21">
        <v>64.099999999999994</v>
      </c>
      <c r="I91" s="21">
        <v>66.8</v>
      </c>
      <c r="J91" s="21">
        <v>71</v>
      </c>
      <c r="K91" s="21">
        <v>72.599999999999994</v>
      </c>
      <c r="L91" s="21">
        <v>71.400000000000006</v>
      </c>
      <c r="M91" s="21">
        <v>67.7</v>
      </c>
      <c r="N91" s="21">
        <v>62</v>
      </c>
      <c r="O91" s="22">
        <v>57.4</v>
      </c>
      <c r="P91" s="48">
        <v>44.8</v>
      </c>
      <c r="Q91" s="23">
        <v>18.899999999999999</v>
      </c>
      <c r="R91" s="24">
        <v>16.7</v>
      </c>
      <c r="S91" s="24">
        <v>14.4</v>
      </c>
      <c r="T91" s="24">
        <v>14.6</v>
      </c>
      <c r="U91" s="24">
        <v>12.5</v>
      </c>
      <c r="V91" s="24">
        <v>11.7</v>
      </c>
      <c r="W91" s="24">
        <v>13.4</v>
      </c>
      <c r="X91" s="24">
        <v>14.1</v>
      </c>
      <c r="Y91" s="24">
        <v>14.4</v>
      </c>
      <c r="Z91" s="24">
        <v>15.4</v>
      </c>
      <c r="AA91" s="24">
        <v>18.7</v>
      </c>
      <c r="AB91" s="29">
        <v>20.399999999999999</v>
      </c>
      <c r="AC91" s="31">
        <f t="shared" si="48"/>
        <v>66.849999999999994</v>
      </c>
      <c r="AD91" s="21">
        <f t="shared" si="49"/>
        <v>66.95</v>
      </c>
      <c r="AE91" s="21">
        <f t="shared" si="50"/>
        <v>66.8</v>
      </c>
      <c r="AF91" s="21">
        <f t="shared" si="51"/>
        <v>69.3</v>
      </c>
      <c r="AG91" s="21">
        <f t="shared" si="52"/>
        <v>70.349999999999994</v>
      </c>
      <c r="AH91" s="21">
        <f t="shared" si="53"/>
        <v>72.649999999999991</v>
      </c>
      <c r="AI91" s="21">
        <f t="shared" si="54"/>
        <v>77.7</v>
      </c>
      <c r="AJ91" s="21">
        <f t="shared" si="55"/>
        <v>79.649999999999991</v>
      </c>
      <c r="AK91" s="21">
        <f t="shared" si="56"/>
        <v>78.600000000000009</v>
      </c>
      <c r="AL91" s="21">
        <f t="shared" si="57"/>
        <v>75.400000000000006</v>
      </c>
      <c r="AM91" s="21">
        <f t="shared" si="58"/>
        <v>71.349999999999994</v>
      </c>
      <c r="AN91" s="22">
        <f t="shared" si="59"/>
        <v>67.599999999999994</v>
      </c>
      <c r="AO91" s="31">
        <f t="shared" si="60"/>
        <v>47.95</v>
      </c>
      <c r="AP91" s="21">
        <f t="shared" si="61"/>
        <v>50.25</v>
      </c>
      <c r="AQ91" s="21">
        <f t="shared" si="62"/>
        <v>52.4</v>
      </c>
      <c r="AR91" s="21">
        <f t="shared" si="63"/>
        <v>54.7</v>
      </c>
      <c r="AS91" s="21">
        <f t="shared" si="64"/>
        <v>57.849999999999994</v>
      </c>
      <c r="AT91" s="21">
        <f t="shared" si="65"/>
        <v>60.949999999999996</v>
      </c>
      <c r="AU91" s="21">
        <f t="shared" si="66"/>
        <v>64.3</v>
      </c>
      <c r="AV91" s="21">
        <f t="shared" si="67"/>
        <v>65.55</v>
      </c>
      <c r="AW91" s="21">
        <f t="shared" si="68"/>
        <v>64.2</v>
      </c>
      <c r="AX91" s="21">
        <f t="shared" si="69"/>
        <v>60</v>
      </c>
      <c r="AY91" s="21">
        <f t="shared" si="70"/>
        <v>52.65</v>
      </c>
      <c r="AZ91" s="21">
        <f t="shared" si="71"/>
        <v>47.2</v>
      </c>
      <c r="BF91" s="53"/>
      <c r="BG91" s="53"/>
      <c r="BH91" s="53"/>
      <c r="BI91" s="212"/>
      <c r="BJ91" s="212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14"/>
      <c r="GJ91" s="214"/>
      <c r="GK91" s="214"/>
      <c r="GL91" s="214"/>
      <c r="GM91" s="214"/>
      <c r="GN91" s="214"/>
      <c r="GO91" s="214"/>
      <c r="GP91" s="214"/>
      <c r="GQ91" s="214"/>
      <c r="GR91" s="214"/>
      <c r="GS91" s="214"/>
      <c r="GT91" s="214"/>
      <c r="GU91" s="214"/>
      <c r="GV91" s="214"/>
      <c r="GW91" s="214"/>
      <c r="GX91" s="214"/>
      <c r="GY91" s="53"/>
      <c r="GZ91" s="53"/>
      <c r="HA91" s="53"/>
      <c r="HB91" s="53"/>
    </row>
    <row r="92" spans="2:210" ht="14.1" customHeight="1" x14ac:dyDescent="0.3">
      <c r="B92" s="10" t="s">
        <v>142</v>
      </c>
      <c r="C92" s="10" t="s">
        <v>69</v>
      </c>
      <c r="D92" s="21">
        <v>48.7</v>
      </c>
      <c r="E92" s="21">
        <v>52.2</v>
      </c>
      <c r="F92" s="21">
        <v>53.3</v>
      </c>
      <c r="G92" s="21">
        <v>55.6</v>
      </c>
      <c r="H92" s="21">
        <v>58.1</v>
      </c>
      <c r="I92" s="21">
        <v>61.5</v>
      </c>
      <c r="J92" s="21">
        <v>62.7</v>
      </c>
      <c r="K92" s="21">
        <v>63.7</v>
      </c>
      <c r="L92" s="21">
        <v>64.5</v>
      </c>
      <c r="M92" s="21">
        <v>61</v>
      </c>
      <c r="N92" s="21">
        <v>54.8</v>
      </c>
      <c r="O92" s="22">
        <v>49.4</v>
      </c>
      <c r="P92" s="48">
        <v>37.799999999999997</v>
      </c>
      <c r="Q92" s="23">
        <v>10.9</v>
      </c>
      <c r="R92" s="24">
        <v>12.2</v>
      </c>
      <c r="S92" s="24">
        <v>13</v>
      </c>
      <c r="T92" s="24">
        <v>14.4</v>
      </c>
      <c r="U92" s="24">
        <v>14.7</v>
      </c>
      <c r="V92" s="24">
        <v>15.6</v>
      </c>
      <c r="W92" s="24">
        <v>15.7</v>
      </c>
      <c r="X92" s="24">
        <v>15.4</v>
      </c>
      <c r="Y92" s="24">
        <v>16.7</v>
      </c>
      <c r="Z92" s="24">
        <v>16</v>
      </c>
      <c r="AA92" s="24">
        <v>13</v>
      </c>
      <c r="AB92" s="29">
        <v>11</v>
      </c>
      <c r="AC92" s="31">
        <f t="shared" si="48"/>
        <v>54.150000000000006</v>
      </c>
      <c r="AD92" s="21">
        <f t="shared" si="49"/>
        <v>58.300000000000004</v>
      </c>
      <c r="AE92" s="21">
        <f t="shared" si="50"/>
        <v>59.8</v>
      </c>
      <c r="AF92" s="21">
        <f t="shared" si="51"/>
        <v>62.800000000000004</v>
      </c>
      <c r="AG92" s="21">
        <f t="shared" si="52"/>
        <v>65.45</v>
      </c>
      <c r="AH92" s="21">
        <f t="shared" si="53"/>
        <v>69.3</v>
      </c>
      <c r="AI92" s="21">
        <f t="shared" si="54"/>
        <v>70.55</v>
      </c>
      <c r="AJ92" s="21">
        <f t="shared" si="55"/>
        <v>71.400000000000006</v>
      </c>
      <c r="AK92" s="21">
        <f t="shared" si="56"/>
        <v>72.849999999999994</v>
      </c>
      <c r="AL92" s="21">
        <f t="shared" si="57"/>
        <v>69</v>
      </c>
      <c r="AM92" s="21">
        <f t="shared" si="58"/>
        <v>61.3</v>
      </c>
      <c r="AN92" s="22">
        <f t="shared" si="59"/>
        <v>54.9</v>
      </c>
      <c r="AO92" s="31">
        <f t="shared" si="60"/>
        <v>43.25</v>
      </c>
      <c r="AP92" s="21">
        <f t="shared" si="61"/>
        <v>46.1</v>
      </c>
      <c r="AQ92" s="21">
        <f t="shared" si="62"/>
        <v>46.8</v>
      </c>
      <c r="AR92" s="21">
        <f t="shared" si="63"/>
        <v>48.4</v>
      </c>
      <c r="AS92" s="21">
        <f t="shared" si="64"/>
        <v>50.75</v>
      </c>
      <c r="AT92" s="21">
        <f t="shared" si="65"/>
        <v>53.7</v>
      </c>
      <c r="AU92" s="21">
        <f t="shared" si="66"/>
        <v>54.85</v>
      </c>
      <c r="AV92" s="21">
        <f t="shared" si="67"/>
        <v>56</v>
      </c>
      <c r="AW92" s="21">
        <f t="shared" si="68"/>
        <v>56.15</v>
      </c>
      <c r="AX92" s="21">
        <f t="shared" si="69"/>
        <v>53</v>
      </c>
      <c r="AY92" s="21">
        <f t="shared" si="70"/>
        <v>48.3</v>
      </c>
      <c r="AZ92" s="21">
        <f t="shared" si="71"/>
        <v>43.9</v>
      </c>
      <c r="BF92" s="53"/>
      <c r="BG92" s="53"/>
      <c r="BH92" s="53"/>
      <c r="BI92" s="52"/>
      <c r="BJ92" s="52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14"/>
      <c r="GJ92" s="214"/>
      <c r="GK92" s="214"/>
      <c r="GL92" s="214"/>
      <c r="GM92" s="214"/>
      <c r="GN92" s="214"/>
      <c r="GO92" s="214"/>
      <c r="GP92" s="214"/>
      <c r="GQ92" s="214"/>
      <c r="GR92" s="214"/>
      <c r="GS92" s="214"/>
      <c r="GT92" s="214"/>
      <c r="GU92" s="214"/>
      <c r="GV92" s="214"/>
      <c r="GW92" s="214"/>
      <c r="GX92" s="214"/>
      <c r="GY92" s="53"/>
      <c r="GZ92" s="53"/>
      <c r="HA92" s="53"/>
      <c r="HB92" s="53"/>
    </row>
    <row r="93" spans="2:210" ht="14.1" customHeight="1" x14ac:dyDescent="0.3">
      <c r="B93" s="20" t="s">
        <v>143</v>
      </c>
      <c r="C93" s="10" t="s">
        <v>10</v>
      </c>
      <c r="D93" s="21">
        <v>48.9</v>
      </c>
      <c r="E93" s="21">
        <v>51.8</v>
      </c>
      <c r="F93" s="21">
        <v>59.2</v>
      </c>
      <c r="G93" s="21">
        <v>66</v>
      </c>
      <c r="H93" s="21">
        <v>73.5</v>
      </c>
      <c r="I93" s="21">
        <v>79.099999999999994</v>
      </c>
      <c r="J93" s="21">
        <v>81.8</v>
      </c>
      <c r="K93" s="21">
        <v>81</v>
      </c>
      <c r="L93" s="21">
        <v>76.599999999999994</v>
      </c>
      <c r="M93" s="21">
        <v>67.3</v>
      </c>
      <c r="N93" s="21">
        <v>59.1</v>
      </c>
      <c r="O93" s="22">
        <v>51.7</v>
      </c>
      <c r="P93" s="48">
        <v>26.2</v>
      </c>
      <c r="Q93" s="23">
        <v>20.3</v>
      </c>
      <c r="R93" s="24">
        <v>20.6</v>
      </c>
      <c r="S93" s="24">
        <v>21.2</v>
      </c>
      <c r="T93" s="24">
        <v>22.2</v>
      </c>
      <c r="U93" s="24">
        <v>21</v>
      </c>
      <c r="V93" s="24">
        <v>18.2</v>
      </c>
      <c r="W93" s="24">
        <v>18.100000000000001</v>
      </c>
      <c r="X93" s="24">
        <v>16.899999999999999</v>
      </c>
      <c r="Y93" s="24">
        <v>16.5</v>
      </c>
      <c r="Z93" s="24">
        <v>19.2</v>
      </c>
      <c r="AA93" s="24">
        <v>20.9</v>
      </c>
      <c r="AB93" s="29">
        <v>20.3</v>
      </c>
      <c r="AC93" s="31">
        <f t="shared" si="48"/>
        <v>59.05</v>
      </c>
      <c r="AD93" s="21">
        <f t="shared" si="49"/>
        <v>62.099999999999994</v>
      </c>
      <c r="AE93" s="21">
        <f t="shared" si="50"/>
        <v>69.8</v>
      </c>
      <c r="AF93" s="21">
        <f t="shared" si="51"/>
        <v>77.099999999999994</v>
      </c>
      <c r="AG93" s="21">
        <f t="shared" si="52"/>
        <v>84</v>
      </c>
      <c r="AH93" s="21">
        <f t="shared" si="53"/>
        <v>88.199999999999989</v>
      </c>
      <c r="AI93" s="21">
        <f t="shared" si="54"/>
        <v>90.85</v>
      </c>
      <c r="AJ93" s="21">
        <f t="shared" si="55"/>
        <v>89.45</v>
      </c>
      <c r="AK93" s="21">
        <f t="shared" si="56"/>
        <v>84.85</v>
      </c>
      <c r="AL93" s="21">
        <f t="shared" si="57"/>
        <v>76.899999999999991</v>
      </c>
      <c r="AM93" s="21">
        <f t="shared" si="58"/>
        <v>69.55</v>
      </c>
      <c r="AN93" s="22">
        <f t="shared" si="59"/>
        <v>61.85</v>
      </c>
      <c r="AO93" s="31">
        <f t="shared" si="60"/>
        <v>38.75</v>
      </c>
      <c r="AP93" s="21">
        <f t="shared" si="61"/>
        <v>41.5</v>
      </c>
      <c r="AQ93" s="21">
        <f t="shared" si="62"/>
        <v>48.6</v>
      </c>
      <c r="AR93" s="21">
        <f t="shared" si="63"/>
        <v>54.9</v>
      </c>
      <c r="AS93" s="21">
        <f t="shared" si="64"/>
        <v>63</v>
      </c>
      <c r="AT93" s="21">
        <f t="shared" si="65"/>
        <v>70</v>
      </c>
      <c r="AU93" s="21">
        <f t="shared" si="66"/>
        <v>72.75</v>
      </c>
      <c r="AV93" s="21">
        <f t="shared" si="67"/>
        <v>72.55</v>
      </c>
      <c r="AW93" s="21">
        <f t="shared" si="68"/>
        <v>68.349999999999994</v>
      </c>
      <c r="AX93" s="21">
        <f t="shared" si="69"/>
        <v>57.699999999999996</v>
      </c>
      <c r="AY93" s="21">
        <f t="shared" si="70"/>
        <v>48.650000000000006</v>
      </c>
      <c r="AZ93" s="21">
        <f t="shared" si="71"/>
        <v>41.550000000000004</v>
      </c>
      <c r="BF93" s="53"/>
      <c r="BG93" s="53"/>
      <c r="BH93" s="53"/>
      <c r="BI93" s="211"/>
      <c r="BJ93" s="212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  <c r="GO93" s="214"/>
      <c r="GP93" s="214"/>
      <c r="GQ93" s="214"/>
      <c r="GR93" s="214"/>
      <c r="GS93" s="214"/>
      <c r="GT93" s="214"/>
      <c r="GU93" s="214"/>
      <c r="GV93" s="214"/>
      <c r="GW93" s="214"/>
      <c r="GX93" s="214"/>
      <c r="GY93" s="53"/>
      <c r="GZ93" s="53"/>
      <c r="HA93" s="53"/>
      <c r="HB93" s="53"/>
    </row>
    <row r="94" spans="2:210" ht="14.1" customHeight="1" x14ac:dyDescent="0.3">
      <c r="B94" s="20" t="s">
        <v>144</v>
      </c>
      <c r="C94" s="10" t="s">
        <v>145</v>
      </c>
      <c r="D94" s="21">
        <v>41.3</v>
      </c>
      <c r="E94" s="21">
        <v>44.3</v>
      </c>
      <c r="F94" s="21">
        <v>46.6</v>
      </c>
      <c r="G94" s="21">
        <v>50.4</v>
      </c>
      <c r="H94" s="21">
        <v>56.1</v>
      </c>
      <c r="I94" s="21">
        <v>61.4</v>
      </c>
      <c r="J94" s="21">
        <v>65.3</v>
      </c>
      <c r="K94" s="21">
        <v>65.7</v>
      </c>
      <c r="L94" s="21">
        <v>60.8</v>
      </c>
      <c r="M94" s="21">
        <v>53.5</v>
      </c>
      <c r="N94" s="21">
        <v>46.3</v>
      </c>
      <c r="O94" s="22">
        <v>41.6</v>
      </c>
      <c r="P94" s="48">
        <v>23.9</v>
      </c>
      <c r="Q94" s="23">
        <v>8.6999999999999993</v>
      </c>
      <c r="R94" s="24">
        <v>11.5</v>
      </c>
      <c r="S94" s="24">
        <v>12.9</v>
      </c>
      <c r="T94" s="24">
        <v>14.6</v>
      </c>
      <c r="U94" s="24">
        <v>15.6</v>
      </c>
      <c r="V94" s="24">
        <v>16.5</v>
      </c>
      <c r="W94" s="24">
        <v>18.5</v>
      </c>
      <c r="X94" s="24">
        <v>18.8</v>
      </c>
      <c r="Y94" s="24">
        <v>16.899999999999999</v>
      </c>
      <c r="Z94" s="24">
        <v>12.3</v>
      </c>
      <c r="AA94" s="24">
        <v>9.4</v>
      </c>
      <c r="AB94" s="29">
        <v>8.6</v>
      </c>
      <c r="AC94" s="31">
        <f t="shared" si="48"/>
        <v>45.65</v>
      </c>
      <c r="AD94" s="21">
        <f t="shared" si="49"/>
        <v>50.05</v>
      </c>
      <c r="AE94" s="21">
        <f t="shared" si="50"/>
        <v>53.050000000000004</v>
      </c>
      <c r="AF94" s="21">
        <f t="shared" si="51"/>
        <v>57.699999999999996</v>
      </c>
      <c r="AG94" s="21">
        <f t="shared" si="52"/>
        <v>63.9</v>
      </c>
      <c r="AH94" s="21">
        <f t="shared" si="53"/>
        <v>69.650000000000006</v>
      </c>
      <c r="AI94" s="21">
        <f t="shared" si="54"/>
        <v>74.55</v>
      </c>
      <c r="AJ94" s="21">
        <f t="shared" si="55"/>
        <v>75.100000000000009</v>
      </c>
      <c r="AK94" s="21">
        <f t="shared" si="56"/>
        <v>69.25</v>
      </c>
      <c r="AL94" s="21">
        <f t="shared" si="57"/>
        <v>59.65</v>
      </c>
      <c r="AM94" s="21">
        <f t="shared" si="58"/>
        <v>51</v>
      </c>
      <c r="AN94" s="22">
        <f t="shared" si="59"/>
        <v>45.9</v>
      </c>
      <c r="AO94" s="31">
        <f t="shared" si="60"/>
        <v>36.949999999999996</v>
      </c>
      <c r="AP94" s="21">
        <f t="shared" si="61"/>
        <v>38.549999999999997</v>
      </c>
      <c r="AQ94" s="21">
        <f t="shared" si="62"/>
        <v>40.15</v>
      </c>
      <c r="AR94" s="21">
        <f t="shared" si="63"/>
        <v>43.1</v>
      </c>
      <c r="AS94" s="21">
        <f t="shared" si="64"/>
        <v>48.300000000000004</v>
      </c>
      <c r="AT94" s="21">
        <f t="shared" si="65"/>
        <v>53.15</v>
      </c>
      <c r="AU94" s="21">
        <f t="shared" si="66"/>
        <v>56.05</v>
      </c>
      <c r="AV94" s="21">
        <f t="shared" si="67"/>
        <v>56.300000000000004</v>
      </c>
      <c r="AW94" s="21">
        <f t="shared" si="68"/>
        <v>52.349999999999994</v>
      </c>
      <c r="AX94" s="21">
        <f t="shared" si="69"/>
        <v>47.35</v>
      </c>
      <c r="AY94" s="21">
        <f t="shared" si="70"/>
        <v>41.599999999999994</v>
      </c>
      <c r="AZ94" s="21">
        <f t="shared" si="71"/>
        <v>37.300000000000004</v>
      </c>
      <c r="BF94" s="53"/>
      <c r="BG94" s="53"/>
      <c r="BH94" s="53"/>
      <c r="BI94" s="211"/>
      <c r="BJ94" s="212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  <c r="GT94" s="214"/>
      <c r="GU94" s="214"/>
      <c r="GV94" s="214"/>
      <c r="GW94" s="214"/>
      <c r="GX94" s="214"/>
      <c r="GY94" s="53"/>
      <c r="GZ94" s="53"/>
      <c r="HA94" s="53"/>
      <c r="HB94" s="53"/>
    </row>
    <row r="95" spans="2:210" ht="14.1" customHeight="1" x14ac:dyDescent="0.3">
      <c r="B95" s="20" t="s">
        <v>146</v>
      </c>
      <c r="C95" s="10" t="s">
        <v>111</v>
      </c>
      <c r="D95" s="21">
        <v>45.1</v>
      </c>
      <c r="E95" s="21">
        <v>49.3</v>
      </c>
      <c r="F95" s="21">
        <v>57.5</v>
      </c>
      <c r="G95" s="21">
        <v>65.599999999999994</v>
      </c>
      <c r="H95" s="21">
        <v>72.599999999999994</v>
      </c>
      <c r="I95" s="21">
        <v>79.400000000000006</v>
      </c>
      <c r="J95" s="21">
        <v>82.7</v>
      </c>
      <c r="K95" s="21">
        <v>82.2</v>
      </c>
      <c r="L95" s="21">
        <v>76.7</v>
      </c>
      <c r="M95" s="21">
        <v>66.5</v>
      </c>
      <c r="N95" s="21">
        <v>56.7</v>
      </c>
      <c r="O95" s="22">
        <v>48</v>
      </c>
      <c r="P95" s="48">
        <v>22.7</v>
      </c>
      <c r="Q95" s="23">
        <v>19.2</v>
      </c>
      <c r="R95" s="24">
        <v>19.7</v>
      </c>
      <c r="S95" s="24">
        <v>21</v>
      </c>
      <c r="T95" s="24">
        <v>21.5</v>
      </c>
      <c r="U95" s="24">
        <v>19.3</v>
      </c>
      <c r="V95" s="24">
        <v>18.8</v>
      </c>
      <c r="W95" s="24">
        <v>19.2</v>
      </c>
      <c r="X95" s="24">
        <v>20.399999999999999</v>
      </c>
      <c r="Y95" s="24">
        <v>20.9</v>
      </c>
      <c r="Z95" s="24">
        <v>21.4</v>
      </c>
      <c r="AA95" s="24">
        <v>20.100000000000001</v>
      </c>
      <c r="AB95" s="29">
        <v>18.899999999999999</v>
      </c>
      <c r="AC95" s="31">
        <f t="shared" si="48"/>
        <v>54.7</v>
      </c>
      <c r="AD95" s="21">
        <f t="shared" si="49"/>
        <v>59.15</v>
      </c>
      <c r="AE95" s="21">
        <f t="shared" si="50"/>
        <v>68</v>
      </c>
      <c r="AF95" s="21">
        <f t="shared" si="51"/>
        <v>76.349999999999994</v>
      </c>
      <c r="AG95" s="21">
        <f t="shared" si="52"/>
        <v>82.25</v>
      </c>
      <c r="AH95" s="21">
        <f t="shared" si="53"/>
        <v>88.800000000000011</v>
      </c>
      <c r="AI95" s="21">
        <f t="shared" si="54"/>
        <v>92.3</v>
      </c>
      <c r="AJ95" s="21">
        <f t="shared" si="55"/>
        <v>92.4</v>
      </c>
      <c r="AK95" s="21">
        <f t="shared" si="56"/>
        <v>87.15</v>
      </c>
      <c r="AL95" s="21">
        <f t="shared" si="57"/>
        <v>77.2</v>
      </c>
      <c r="AM95" s="21">
        <f t="shared" si="58"/>
        <v>66.75</v>
      </c>
      <c r="AN95" s="22">
        <f t="shared" si="59"/>
        <v>57.45</v>
      </c>
      <c r="AO95" s="31">
        <f t="shared" si="60"/>
        <v>35.5</v>
      </c>
      <c r="AP95" s="21">
        <f t="shared" si="61"/>
        <v>39.449999999999996</v>
      </c>
      <c r="AQ95" s="21">
        <f t="shared" si="62"/>
        <v>47</v>
      </c>
      <c r="AR95" s="21">
        <f t="shared" si="63"/>
        <v>54.849999999999994</v>
      </c>
      <c r="AS95" s="21">
        <f t="shared" si="64"/>
        <v>62.949999999999996</v>
      </c>
      <c r="AT95" s="21">
        <f t="shared" si="65"/>
        <v>70</v>
      </c>
      <c r="AU95" s="21">
        <f t="shared" si="66"/>
        <v>73.100000000000009</v>
      </c>
      <c r="AV95" s="21">
        <f t="shared" si="67"/>
        <v>72</v>
      </c>
      <c r="AW95" s="21">
        <f t="shared" si="68"/>
        <v>66.25</v>
      </c>
      <c r="AX95" s="21">
        <f t="shared" si="69"/>
        <v>55.8</v>
      </c>
      <c r="AY95" s="21">
        <f t="shared" si="70"/>
        <v>46.650000000000006</v>
      </c>
      <c r="AZ95" s="21">
        <f t="shared" si="71"/>
        <v>38.549999999999997</v>
      </c>
      <c r="BF95" s="53"/>
      <c r="BG95" s="53"/>
      <c r="BH95" s="53"/>
      <c r="BI95" s="212"/>
      <c r="BJ95" s="212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  <c r="GT95" s="214"/>
      <c r="GU95" s="214"/>
      <c r="GV95" s="214"/>
      <c r="GW95" s="214"/>
      <c r="GX95" s="214"/>
      <c r="GY95" s="53"/>
      <c r="GZ95" s="53"/>
      <c r="HA95" s="53"/>
      <c r="HB95" s="53"/>
    </row>
    <row r="96" spans="2:210" ht="14.1" customHeight="1" x14ac:dyDescent="0.3">
      <c r="B96" s="20" t="s">
        <v>147</v>
      </c>
      <c r="C96" s="10" t="s">
        <v>148</v>
      </c>
      <c r="D96" s="21">
        <v>13.8</v>
      </c>
      <c r="E96" s="21">
        <v>19.7</v>
      </c>
      <c r="F96" s="21">
        <v>32.5</v>
      </c>
      <c r="G96" s="21">
        <v>46.9</v>
      </c>
      <c r="H96" s="21">
        <v>58.4</v>
      </c>
      <c r="I96" s="21">
        <v>68.3</v>
      </c>
      <c r="J96" s="21">
        <v>74.3</v>
      </c>
      <c r="K96" s="21">
        <v>71.400000000000006</v>
      </c>
      <c r="L96" s="21">
        <v>60.9</v>
      </c>
      <c r="M96" s="21">
        <v>48.6</v>
      </c>
      <c r="N96" s="21">
        <v>33</v>
      </c>
      <c r="O96" s="22">
        <v>18.3</v>
      </c>
      <c r="P96" s="48">
        <v>-15.2</v>
      </c>
      <c r="Q96" s="23">
        <v>18</v>
      </c>
      <c r="R96" s="24">
        <v>18</v>
      </c>
      <c r="S96" s="24">
        <v>18.8</v>
      </c>
      <c r="T96" s="24">
        <v>22.4</v>
      </c>
      <c r="U96" s="24">
        <v>21.6</v>
      </c>
      <c r="V96" s="24">
        <v>21.2</v>
      </c>
      <c r="W96" s="24">
        <v>20.7</v>
      </c>
      <c r="X96" s="24">
        <v>20.8</v>
      </c>
      <c r="Y96" s="24">
        <v>22.2</v>
      </c>
      <c r="Z96" s="24">
        <v>22.3</v>
      </c>
      <c r="AA96" s="24">
        <v>18</v>
      </c>
      <c r="AB96" s="29">
        <v>17.399999999999999</v>
      </c>
      <c r="AC96" s="31">
        <f t="shared" si="48"/>
        <v>22.8</v>
      </c>
      <c r="AD96" s="21">
        <f t="shared" si="49"/>
        <v>28.7</v>
      </c>
      <c r="AE96" s="21">
        <f t="shared" si="50"/>
        <v>41.9</v>
      </c>
      <c r="AF96" s="21">
        <f t="shared" si="51"/>
        <v>58.099999999999994</v>
      </c>
      <c r="AG96" s="21">
        <f t="shared" si="52"/>
        <v>69.2</v>
      </c>
      <c r="AH96" s="21">
        <f t="shared" si="53"/>
        <v>78.899999999999991</v>
      </c>
      <c r="AI96" s="21">
        <f t="shared" si="54"/>
        <v>84.649999999999991</v>
      </c>
      <c r="AJ96" s="21">
        <f t="shared" si="55"/>
        <v>81.800000000000011</v>
      </c>
      <c r="AK96" s="21">
        <f t="shared" si="56"/>
        <v>72</v>
      </c>
      <c r="AL96" s="21">
        <f t="shared" si="57"/>
        <v>59.75</v>
      </c>
      <c r="AM96" s="21">
        <f t="shared" si="58"/>
        <v>42</v>
      </c>
      <c r="AN96" s="22">
        <f t="shared" si="59"/>
        <v>27</v>
      </c>
      <c r="AO96" s="31">
        <f t="shared" si="60"/>
        <v>4.8000000000000007</v>
      </c>
      <c r="AP96" s="21">
        <f t="shared" si="61"/>
        <v>10.7</v>
      </c>
      <c r="AQ96" s="21">
        <f t="shared" si="62"/>
        <v>23.1</v>
      </c>
      <c r="AR96" s="21">
        <f t="shared" si="63"/>
        <v>35.700000000000003</v>
      </c>
      <c r="AS96" s="21">
        <f t="shared" si="64"/>
        <v>47.599999999999994</v>
      </c>
      <c r="AT96" s="21">
        <f t="shared" si="65"/>
        <v>57.699999999999996</v>
      </c>
      <c r="AU96" s="21">
        <f t="shared" si="66"/>
        <v>63.949999999999996</v>
      </c>
      <c r="AV96" s="21">
        <f t="shared" si="67"/>
        <v>61.000000000000007</v>
      </c>
      <c r="AW96" s="21">
        <f t="shared" si="68"/>
        <v>49.8</v>
      </c>
      <c r="AX96" s="21">
        <f t="shared" si="69"/>
        <v>37.450000000000003</v>
      </c>
      <c r="AY96" s="21">
        <f t="shared" si="70"/>
        <v>24</v>
      </c>
      <c r="AZ96" s="21">
        <f t="shared" si="71"/>
        <v>9.6000000000000014</v>
      </c>
      <c r="BF96" s="53"/>
      <c r="BG96" s="53"/>
      <c r="BH96" s="53"/>
      <c r="BI96" s="212"/>
      <c r="BJ96" s="212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  <c r="GT96" s="214"/>
      <c r="GU96" s="214"/>
      <c r="GV96" s="214"/>
      <c r="GW96" s="214"/>
      <c r="GX96" s="214"/>
      <c r="GY96" s="53"/>
      <c r="GZ96" s="53"/>
      <c r="HA96" s="53"/>
      <c r="HB96" s="53"/>
    </row>
    <row r="97" spans="1:210" ht="14.1" customHeight="1" x14ac:dyDescent="0.3">
      <c r="B97" s="20" t="s">
        <v>191</v>
      </c>
      <c r="C97" s="10" t="s">
        <v>2</v>
      </c>
      <c r="D97" s="21">
        <v>24</v>
      </c>
      <c r="E97" s="21">
        <v>26.1</v>
      </c>
      <c r="F97" s="21">
        <v>34.1</v>
      </c>
      <c r="G97" s="21">
        <v>46.5</v>
      </c>
      <c r="H97" s="21">
        <v>57.6</v>
      </c>
      <c r="I97" s="21">
        <v>66.599999999999994</v>
      </c>
      <c r="J97" s="21">
        <v>71.400000000000006</v>
      </c>
      <c r="K97" s="21">
        <v>69.7</v>
      </c>
      <c r="L97" s="21">
        <v>61.9</v>
      </c>
      <c r="M97" s="21">
        <v>50.6</v>
      </c>
      <c r="N97" s="21">
        <v>40.799999999999997</v>
      </c>
      <c r="O97" s="22">
        <v>29.8</v>
      </c>
      <c r="P97" s="48">
        <v>-2.7</v>
      </c>
      <c r="Q97" s="23">
        <v>14.9</v>
      </c>
      <c r="R97" s="24">
        <v>15.9</v>
      </c>
      <c r="S97" s="24">
        <v>17</v>
      </c>
      <c r="T97" s="24">
        <v>19</v>
      </c>
      <c r="U97" s="24">
        <v>20.7</v>
      </c>
      <c r="V97" s="24">
        <v>20.2</v>
      </c>
      <c r="W97" s="24">
        <v>19.399999999999999</v>
      </c>
      <c r="X97" s="24">
        <v>19.2</v>
      </c>
      <c r="Y97" s="24">
        <v>19.2</v>
      </c>
      <c r="Z97" s="24">
        <v>17.8</v>
      </c>
      <c r="AA97" s="24">
        <v>14.4</v>
      </c>
      <c r="AB97" s="29">
        <v>13.3</v>
      </c>
      <c r="AC97" s="31">
        <f t="shared" si="48"/>
        <v>31.45</v>
      </c>
      <c r="AD97" s="21">
        <f t="shared" si="49"/>
        <v>34.050000000000004</v>
      </c>
      <c r="AE97" s="21">
        <f t="shared" si="50"/>
        <v>42.6</v>
      </c>
      <c r="AF97" s="21">
        <f t="shared" si="51"/>
        <v>56</v>
      </c>
      <c r="AG97" s="21">
        <f t="shared" si="52"/>
        <v>67.95</v>
      </c>
      <c r="AH97" s="21">
        <f t="shared" si="53"/>
        <v>76.699999999999989</v>
      </c>
      <c r="AI97" s="21">
        <f t="shared" si="54"/>
        <v>81.100000000000009</v>
      </c>
      <c r="AJ97" s="21">
        <f t="shared" si="55"/>
        <v>79.3</v>
      </c>
      <c r="AK97" s="21">
        <f t="shared" si="56"/>
        <v>71.5</v>
      </c>
      <c r="AL97" s="21">
        <f t="shared" si="57"/>
        <v>59.5</v>
      </c>
      <c r="AM97" s="21">
        <f t="shared" si="58"/>
        <v>48</v>
      </c>
      <c r="AN97" s="22">
        <f t="shared" si="59"/>
        <v>36.450000000000003</v>
      </c>
      <c r="AO97" s="31">
        <f t="shared" si="60"/>
        <v>16.55</v>
      </c>
      <c r="AP97" s="21">
        <f t="shared" si="61"/>
        <v>18.150000000000002</v>
      </c>
      <c r="AQ97" s="21">
        <f t="shared" si="62"/>
        <v>25.6</v>
      </c>
      <c r="AR97" s="21">
        <f t="shared" si="63"/>
        <v>37</v>
      </c>
      <c r="AS97" s="21">
        <f t="shared" si="64"/>
        <v>47.25</v>
      </c>
      <c r="AT97" s="21">
        <f t="shared" si="65"/>
        <v>56.499999999999993</v>
      </c>
      <c r="AU97" s="21">
        <f t="shared" si="66"/>
        <v>61.7</v>
      </c>
      <c r="AV97" s="21">
        <f t="shared" si="67"/>
        <v>60.1</v>
      </c>
      <c r="AW97" s="21">
        <f t="shared" si="68"/>
        <v>52.3</v>
      </c>
      <c r="AX97" s="21">
        <f t="shared" si="69"/>
        <v>41.7</v>
      </c>
      <c r="AY97" s="21">
        <f t="shared" si="70"/>
        <v>33.599999999999994</v>
      </c>
      <c r="AZ97" s="21">
        <f t="shared" si="71"/>
        <v>23.15</v>
      </c>
      <c r="BF97" s="53"/>
      <c r="BG97" s="53"/>
      <c r="BH97" s="53"/>
      <c r="BI97" s="211"/>
      <c r="BJ97" s="212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  <c r="GT97" s="214"/>
      <c r="GU97" s="214"/>
      <c r="GV97" s="214"/>
      <c r="GW97" s="214"/>
      <c r="GX97" s="214"/>
      <c r="GY97" s="53"/>
      <c r="GZ97" s="53"/>
      <c r="HA97" s="53"/>
      <c r="HB97" s="53"/>
    </row>
    <row r="98" spans="1:210" ht="14.1" customHeight="1" x14ac:dyDescent="0.3">
      <c r="B98" s="20" t="s">
        <v>149</v>
      </c>
      <c r="C98" s="10" t="s">
        <v>145</v>
      </c>
      <c r="D98" s="21">
        <v>27.1</v>
      </c>
      <c r="E98" s="21">
        <v>33.299999999999997</v>
      </c>
      <c r="F98" s="21">
        <v>38.700000000000003</v>
      </c>
      <c r="G98" s="21">
        <v>45.9</v>
      </c>
      <c r="H98" s="21">
        <v>53.9</v>
      </c>
      <c r="I98" s="21">
        <v>62</v>
      </c>
      <c r="J98" s="21">
        <v>68.8</v>
      </c>
      <c r="K98" s="21">
        <v>68.400000000000006</v>
      </c>
      <c r="L98" s="21">
        <v>58.9</v>
      </c>
      <c r="M98" s="21">
        <v>47.3</v>
      </c>
      <c r="N98" s="21">
        <v>35.1</v>
      </c>
      <c r="O98" s="22">
        <v>27.8</v>
      </c>
      <c r="P98" s="48">
        <v>0.8</v>
      </c>
      <c r="Q98" s="23">
        <v>9.6</v>
      </c>
      <c r="R98" s="24">
        <v>13.5</v>
      </c>
      <c r="S98" s="24">
        <v>17.2</v>
      </c>
      <c r="T98" s="24">
        <v>20.100000000000001</v>
      </c>
      <c r="U98" s="24">
        <v>22.1</v>
      </c>
      <c r="V98" s="24">
        <v>23</v>
      </c>
      <c r="W98" s="24">
        <v>26.3</v>
      </c>
      <c r="X98" s="24">
        <v>26.6</v>
      </c>
      <c r="Y98" s="24">
        <v>25</v>
      </c>
      <c r="Z98" s="24">
        <v>20.7</v>
      </c>
      <c r="AA98" s="24">
        <v>11.8</v>
      </c>
      <c r="AB98" s="29">
        <v>9.6999999999999993</v>
      </c>
      <c r="AC98" s="31">
        <f t="shared" si="48"/>
        <v>31.900000000000002</v>
      </c>
      <c r="AD98" s="21">
        <f t="shared" si="49"/>
        <v>40.049999999999997</v>
      </c>
      <c r="AE98" s="21">
        <f t="shared" si="50"/>
        <v>47.300000000000004</v>
      </c>
      <c r="AF98" s="21">
        <f t="shared" si="51"/>
        <v>55.95</v>
      </c>
      <c r="AG98" s="21">
        <f t="shared" si="52"/>
        <v>64.95</v>
      </c>
      <c r="AH98" s="21">
        <f t="shared" si="53"/>
        <v>73.5</v>
      </c>
      <c r="AI98" s="21">
        <f t="shared" si="54"/>
        <v>81.95</v>
      </c>
      <c r="AJ98" s="21">
        <f t="shared" si="55"/>
        <v>81.7</v>
      </c>
      <c r="AK98" s="21">
        <f t="shared" si="56"/>
        <v>71.400000000000006</v>
      </c>
      <c r="AL98" s="21">
        <f t="shared" si="57"/>
        <v>57.65</v>
      </c>
      <c r="AM98" s="21">
        <f t="shared" si="58"/>
        <v>41</v>
      </c>
      <c r="AN98" s="22">
        <f t="shared" si="59"/>
        <v>32.65</v>
      </c>
      <c r="AO98" s="31">
        <f t="shared" si="60"/>
        <v>22.3</v>
      </c>
      <c r="AP98" s="21">
        <f t="shared" si="61"/>
        <v>26.549999999999997</v>
      </c>
      <c r="AQ98" s="21">
        <f t="shared" si="62"/>
        <v>30.1</v>
      </c>
      <c r="AR98" s="21">
        <f t="shared" si="63"/>
        <v>35.849999999999994</v>
      </c>
      <c r="AS98" s="21">
        <f t="shared" si="64"/>
        <v>42.849999999999994</v>
      </c>
      <c r="AT98" s="21">
        <f t="shared" si="65"/>
        <v>50.5</v>
      </c>
      <c r="AU98" s="21">
        <f t="shared" si="66"/>
        <v>55.65</v>
      </c>
      <c r="AV98" s="21">
        <f t="shared" si="67"/>
        <v>55.100000000000009</v>
      </c>
      <c r="AW98" s="21">
        <f t="shared" si="68"/>
        <v>46.4</v>
      </c>
      <c r="AX98" s="21">
        <f t="shared" si="69"/>
        <v>36.949999999999996</v>
      </c>
      <c r="AY98" s="21">
        <f t="shared" si="70"/>
        <v>29.200000000000003</v>
      </c>
      <c r="AZ98" s="21">
        <f t="shared" si="71"/>
        <v>22.950000000000003</v>
      </c>
      <c r="BF98" s="53"/>
      <c r="BG98" s="53"/>
      <c r="BH98" s="53"/>
      <c r="BI98" s="211"/>
      <c r="BJ98" s="212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  <c r="GT98" s="214"/>
      <c r="GU98" s="214"/>
      <c r="GV98" s="214"/>
      <c r="GW98" s="214"/>
      <c r="GX98" s="214"/>
      <c r="GY98" s="53"/>
      <c r="GZ98" s="53"/>
      <c r="HA98" s="53"/>
      <c r="HB98" s="53"/>
    </row>
    <row r="99" spans="1:210" ht="14.1" customHeight="1" x14ac:dyDescent="0.3">
      <c r="B99" s="20" t="s">
        <v>150</v>
      </c>
      <c r="C99" s="10" t="s">
        <v>42</v>
      </c>
      <c r="D99" s="21">
        <v>24.2</v>
      </c>
      <c r="E99" s="21">
        <v>28.7</v>
      </c>
      <c r="F99" s="21">
        <v>40.799999999999997</v>
      </c>
      <c r="G99" s="21">
        <v>53.2</v>
      </c>
      <c r="H99" s="21">
        <v>63.5</v>
      </c>
      <c r="I99" s="21">
        <v>72.900000000000006</v>
      </c>
      <c r="J99" s="21">
        <v>76.5</v>
      </c>
      <c r="K99" s="21">
        <v>73.7</v>
      </c>
      <c r="L99" s="21">
        <v>67.3</v>
      </c>
      <c r="M99" s="21">
        <v>55.6</v>
      </c>
      <c r="N99" s="21">
        <v>42.9</v>
      </c>
      <c r="O99" s="22">
        <v>29.7</v>
      </c>
      <c r="P99" s="48">
        <v>-3.3</v>
      </c>
      <c r="Q99" s="23">
        <v>14.7</v>
      </c>
      <c r="R99" s="24">
        <v>15.7</v>
      </c>
      <c r="S99" s="24">
        <v>18</v>
      </c>
      <c r="T99" s="24">
        <v>20.399999999999999</v>
      </c>
      <c r="U99" s="24">
        <v>20.399999999999999</v>
      </c>
      <c r="V99" s="24">
        <v>19.600000000000001</v>
      </c>
      <c r="W99" s="24">
        <v>19.3</v>
      </c>
      <c r="X99" s="24">
        <v>19.600000000000001</v>
      </c>
      <c r="Y99" s="24">
        <v>22.5</v>
      </c>
      <c r="Z99" s="24">
        <v>20.8</v>
      </c>
      <c r="AA99" s="24">
        <v>16.600000000000001</v>
      </c>
      <c r="AB99" s="29">
        <v>14.5</v>
      </c>
      <c r="AC99" s="31">
        <f t="shared" si="48"/>
        <v>31.549999999999997</v>
      </c>
      <c r="AD99" s="21">
        <f t="shared" si="49"/>
        <v>36.549999999999997</v>
      </c>
      <c r="AE99" s="21">
        <f t="shared" si="50"/>
        <v>49.8</v>
      </c>
      <c r="AF99" s="21">
        <f t="shared" si="51"/>
        <v>63.400000000000006</v>
      </c>
      <c r="AG99" s="21">
        <f t="shared" si="52"/>
        <v>73.7</v>
      </c>
      <c r="AH99" s="21">
        <f t="shared" si="53"/>
        <v>82.7</v>
      </c>
      <c r="AI99" s="21">
        <f t="shared" si="54"/>
        <v>86.15</v>
      </c>
      <c r="AJ99" s="21">
        <f t="shared" si="55"/>
        <v>83.5</v>
      </c>
      <c r="AK99" s="21">
        <f t="shared" si="56"/>
        <v>78.55</v>
      </c>
      <c r="AL99" s="21">
        <f t="shared" si="57"/>
        <v>66</v>
      </c>
      <c r="AM99" s="21">
        <f t="shared" si="58"/>
        <v>51.2</v>
      </c>
      <c r="AN99" s="22">
        <f t="shared" si="59"/>
        <v>36.950000000000003</v>
      </c>
      <c r="AO99" s="31">
        <f t="shared" si="60"/>
        <v>16.850000000000001</v>
      </c>
      <c r="AP99" s="21">
        <f t="shared" si="61"/>
        <v>20.85</v>
      </c>
      <c r="AQ99" s="21">
        <f t="shared" si="62"/>
        <v>31.799999999999997</v>
      </c>
      <c r="AR99" s="21">
        <f t="shared" si="63"/>
        <v>43</v>
      </c>
      <c r="AS99" s="21">
        <f t="shared" si="64"/>
        <v>53.3</v>
      </c>
      <c r="AT99" s="21">
        <f t="shared" si="65"/>
        <v>63.100000000000009</v>
      </c>
      <c r="AU99" s="21">
        <f t="shared" si="66"/>
        <v>66.849999999999994</v>
      </c>
      <c r="AV99" s="21">
        <f t="shared" si="67"/>
        <v>63.900000000000006</v>
      </c>
      <c r="AW99" s="21">
        <f t="shared" si="68"/>
        <v>56.05</v>
      </c>
      <c r="AX99" s="21">
        <f t="shared" si="69"/>
        <v>45.2</v>
      </c>
      <c r="AY99" s="21">
        <f t="shared" si="70"/>
        <v>34.599999999999994</v>
      </c>
      <c r="AZ99" s="21">
        <f t="shared" si="71"/>
        <v>22.45</v>
      </c>
      <c r="BF99" s="53"/>
      <c r="BG99" s="53"/>
      <c r="BH99" s="53"/>
      <c r="BI99" s="211"/>
      <c r="BJ99" s="212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  <c r="GT99" s="214"/>
      <c r="GU99" s="214"/>
      <c r="GV99" s="214"/>
      <c r="GW99" s="214"/>
      <c r="GX99" s="214"/>
      <c r="GY99" s="53"/>
      <c r="GZ99" s="53"/>
      <c r="HA99" s="53"/>
      <c r="HB99" s="53"/>
    </row>
    <row r="100" spans="1:210" ht="14.1" customHeight="1" x14ac:dyDescent="0.3">
      <c r="B100" s="20" t="s">
        <v>151</v>
      </c>
      <c r="C100" s="10" t="s">
        <v>86</v>
      </c>
      <c r="D100" s="21">
        <v>29.3</v>
      </c>
      <c r="E100" s="21">
        <v>33.9</v>
      </c>
      <c r="F100" s="21">
        <v>45.1</v>
      </c>
      <c r="G100" s="21">
        <v>56.7</v>
      </c>
      <c r="H100" s="21">
        <v>66.099999999999994</v>
      </c>
      <c r="I100" s="21">
        <v>75.400000000000006</v>
      </c>
      <c r="J100" s="21">
        <v>79.8</v>
      </c>
      <c r="K100" s="21">
        <v>77.599999999999994</v>
      </c>
      <c r="L100" s="21">
        <v>70.2</v>
      </c>
      <c r="M100" s="21">
        <v>58.4</v>
      </c>
      <c r="N100" s="21">
        <v>46.2</v>
      </c>
      <c r="O100" s="22">
        <v>33.9</v>
      </c>
      <c r="P100" s="48">
        <v>2</v>
      </c>
      <c r="Q100" s="23">
        <v>15</v>
      </c>
      <c r="R100" s="24">
        <v>16.5</v>
      </c>
      <c r="S100" s="24">
        <v>18</v>
      </c>
      <c r="T100" s="24">
        <v>19</v>
      </c>
      <c r="U100" s="24">
        <v>18.100000000000001</v>
      </c>
      <c r="V100" s="24">
        <v>17.3</v>
      </c>
      <c r="W100" s="24">
        <v>17.100000000000001</v>
      </c>
      <c r="X100" s="24">
        <v>17.3</v>
      </c>
      <c r="Y100" s="24">
        <v>18.600000000000001</v>
      </c>
      <c r="Z100" s="24">
        <v>18.399999999999999</v>
      </c>
      <c r="AA100" s="24">
        <v>16.100000000000001</v>
      </c>
      <c r="AB100" s="29">
        <v>14.6</v>
      </c>
      <c r="AC100" s="31">
        <f t="shared" ref="AC100:AC110" si="72">D100+Q100/2</f>
        <v>36.799999999999997</v>
      </c>
      <c r="AD100" s="21">
        <f t="shared" ref="AD100:AD110" si="73">E100+R100/2</f>
        <v>42.15</v>
      </c>
      <c r="AE100" s="21">
        <f t="shared" ref="AE100:AE110" si="74">F100+S100/2</f>
        <v>54.1</v>
      </c>
      <c r="AF100" s="21">
        <f t="shared" ref="AF100:AF110" si="75">G100+T100/2</f>
        <v>66.2</v>
      </c>
      <c r="AG100" s="21">
        <f t="shared" ref="AG100:AG110" si="76">H100+U100/2</f>
        <v>75.149999999999991</v>
      </c>
      <c r="AH100" s="21">
        <f t="shared" ref="AH100:AH110" si="77">I100+V100/2</f>
        <v>84.050000000000011</v>
      </c>
      <c r="AI100" s="21">
        <f t="shared" ref="AI100:AI110" si="78">J100+W100/2</f>
        <v>88.35</v>
      </c>
      <c r="AJ100" s="21">
        <f t="shared" ref="AJ100:AJ110" si="79">K100+X100/2</f>
        <v>86.25</v>
      </c>
      <c r="AK100" s="21">
        <f t="shared" ref="AK100:AK110" si="80">L100+Y100/2</f>
        <v>79.5</v>
      </c>
      <c r="AL100" s="21">
        <f t="shared" ref="AL100:AL110" si="81">M100+Z100/2</f>
        <v>67.599999999999994</v>
      </c>
      <c r="AM100" s="21">
        <f t="shared" ref="AM100:AM110" si="82">N100+AA100/2</f>
        <v>54.25</v>
      </c>
      <c r="AN100" s="22">
        <f t="shared" ref="AN100:AN110" si="83">O100+AB100/2</f>
        <v>41.199999999999996</v>
      </c>
      <c r="AO100" s="31">
        <f t="shared" ref="AO100:AO110" si="84">D100-Q100/2</f>
        <v>21.8</v>
      </c>
      <c r="AP100" s="21">
        <f t="shared" ref="AP100:AP110" si="85">E100-R100/2</f>
        <v>25.65</v>
      </c>
      <c r="AQ100" s="21">
        <f t="shared" ref="AQ100:AQ110" si="86">F100-S100/2</f>
        <v>36.1</v>
      </c>
      <c r="AR100" s="21">
        <f t="shared" ref="AR100:AR110" si="87">G100-T100/2</f>
        <v>47.2</v>
      </c>
      <c r="AS100" s="21">
        <f t="shared" ref="AS100:AS110" si="88">H100-U100/2</f>
        <v>57.05</v>
      </c>
      <c r="AT100" s="21">
        <f t="shared" ref="AT100:AT110" si="89">I100-V100/2</f>
        <v>66.75</v>
      </c>
      <c r="AU100" s="21">
        <f t="shared" ref="AU100:AU110" si="90">J100-W100/2</f>
        <v>71.25</v>
      </c>
      <c r="AV100" s="21">
        <f t="shared" ref="AV100:AV110" si="91">K100-X100/2</f>
        <v>68.949999999999989</v>
      </c>
      <c r="AW100" s="21">
        <f t="shared" ref="AW100:AW110" si="92">L100-Y100/2</f>
        <v>60.900000000000006</v>
      </c>
      <c r="AX100" s="21">
        <f t="shared" ref="AX100:AX110" si="93">M100-Z100/2</f>
        <v>49.2</v>
      </c>
      <c r="AY100" s="21">
        <f t="shared" ref="AY100:AY110" si="94">N100-AA100/2</f>
        <v>38.150000000000006</v>
      </c>
      <c r="AZ100" s="21">
        <f t="shared" ref="AZ100:AZ110" si="95">O100-AB100/2</f>
        <v>26.599999999999998</v>
      </c>
      <c r="BF100" s="53"/>
      <c r="BG100" s="53"/>
      <c r="BH100" s="53"/>
      <c r="BI100" s="211"/>
      <c r="BJ100" s="212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4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214"/>
      <c r="FR100" s="214"/>
      <c r="FS100" s="214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214"/>
      <c r="GK100" s="214"/>
      <c r="GL100" s="214"/>
      <c r="GM100" s="214"/>
      <c r="GN100" s="214"/>
      <c r="GO100" s="214"/>
      <c r="GP100" s="214"/>
      <c r="GQ100" s="214"/>
      <c r="GR100" s="214"/>
      <c r="GS100" s="214"/>
      <c r="GT100" s="214"/>
      <c r="GU100" s="214"/>
      <c r="GV100" s="214"/>
      <c r="GW100" s="214"/>
      <c r="GX100" s="214"/>
      <c r="GY100" s="53"/>
      <c r="GZ100" s="53"/>
      <c r="HA100" s="53"/>
      <c r="HB100" s="53"/>
    </row>
    <row r="101" spans="1:210" ht="14.1" customHeight="1" x14ac:dyDescent="0.3">
      <c r="B101" s="20" t="s">
        <v>152</v>
      </c>
      <c r="C101" s="11" t="s">
        <v>51</v>
      </c>
      <c r="D101" s="21">
        <v>50.5</v>
      </c>
      <c r="E101" s="21">
        <v>53.2</v>
      </c>
      <c r="F101" s="21">
        <v>60.2</v>
      </c>
      <c r="G101" s="21">
        <v>66.3</v>
      </c>
      <c r="H101" s="21">
        <v>73.599999999999994</v>
      </c>
      <c r="I101" s="21">
        <v>79.599999999999994</v>
      </c>
      <c r="J101" s="21">
        <v>81.3</v>
      </c>
      <c r="K101" s="21">
        <v>81.3</v>
      </c>
      <c r="L101" s="21">
        <v>78.3</v>
      </c>
      <c r="M101" s="21">
        <v>68.7</v>
      </c>
      <c r="N101" s="21">
        <v>59.7</v>
      </c>
      <c r="O101" s="22">
        <v>53.2</v>
      </c>
      <c r="P101" s="48">
        <v>24.9</v>
      </c>
      <c r="Q101" s="23">
        <v>23.5</v>
      </c>
      <c r="R101" s="24">
        <v>24</v>
      </c>
      <c r="S101" s="24">
        <v>25.1</v>
      </c>
      <c r="T101" s="24">
        <v>26.3</v>
      </c>
      <c r="U101" s="24">
        <v>24.3</v>
      </c>
      <c r="V101" s="24">
        <v>20.100000000000001</v>
      </c>
      <c r="W101" s="24">
        <v>19.100000000000001</v>
      </c>
      <c r="X101" s="24">
        <v>18.7</v>
      </c>
      <c r="Y101" s="24">
        <v>19.2</v>
      </c>
      <c r="Z101" s="24">
        <v>23</v>
      </c>
      <c r="AA101" s="24">
        <v>23.8</v>
      </c>
      <c r="AB101" s="29">
        <v>23.2</v>
      </c>
      <c r="AC101" s="31">
        <f t="shared" si="72"/>
        <v>62.25</v>
      </c>
      <c r="AD101" s="21">
        <f t="shared" si="73"/>
        <v>65.2</v>
      </c>
      <c r="AE101" s="21">
        <f t="shared" si="74"/>
        <v>72.75</v>
      </c>
      <c r="AF101" s="21">
        <f t="shared" si="75"/>
        <v>79.45</v>
      </c>
      <c r="AG101" s="21">
        <f t="shared" si="76"/>
        <v>85.75</v>
      </c>
      <c r="AH101" s="21">
        <f t="shared" si="77"/>
        <v>89.649999999999991</v>
      </c>
      <c r="AI101" s="21">
        <f t="shared" si="78"/>
        <v>90.85</v>
      </c>
      <c r="AJ101" s="21">
        <f t="shared" si="79"/>
        <v>90.649999999999991</v>
      </c>
      <c r="AK101" s="21">
        <f t="shared" si="80"/>
        <v>87.899999999999991</v>
      </c>
      <c r="AL101" s="21">
        <f t="shared" si="81"/>
        <v>80.2</v>
      </c>
      <c r="AM101" s="21">
        <f t="shared" si="82"/>
        <v>71.600000000000009</v>
      </c>
      <c r="AN101" s="22">
        <f t="shared" si="83"/>
        <v>64.8</v>
      </c>
      <c r="AO101" s="31">
        <f t="shared" si="84"/>
        <v>38.75</v>
      </c>
      <c r="AP101" s="21">
        <f t="shared" si="85"/>
        <v>41.2</v>
      </c>
      <c r="AQ101" s="21">
        <f t="shared" si="86"/>
        <v>47.650000000000006</v>
      </c>
      <c r="AR101" s="21">
        <f t="shared" si="87"/>
        <v>53.15</v>
      </c>
      <c r="AS101" s="21">
        <f t="shared" si="88"/>
        <v>61.449999999999996</v>
      </c>
      <c r="AT101" s="21">
        <f t="shared" si="89"/>
        <v>69.55</v>
      </c>
      <c r="AU101" s="21">
        <f t="shared" si="90"/>
        <v>71.75</v>
      </c>
      <c r="AV101" s="21">
        <f t="shared" si="91"/>
        <v>71.95</v>
      </c>
      <c r="AW101" s="21">
        <f t="shared" si="92"/>
        <v>68.7</v>
      </c>
      <c r="AX101" s="21">
        <f t="shared" si="93"/>
        <v>57.2</v>
      </c>
      <c r="AY101" s="21">
        <f t="shared" si="94"/>
        <v>47.800000000000004</v>
      </c>
      <c r="AZ101" s="21">
        <f t="shared" si="95"/>
        <v>41.6</v>
      </c>
      <c r="BF101" s="53"/>
      <c r="BG101" s="53"/>
      <c r="BH101" s="53"/>
      <c r="BI101" s="211"/>
      <c r="BJ101" s="212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  <c r="GT101" s="214"/>
      <c r="GU101" s="214"/>
      <c r="GV101" s="214"/>
      <c r="GW101" s="214"/>
      <c r="GX101" s="214"/>
      <c r="GY101" s="53"/>
      <c r="GZ101" s="53"/>
      <c r="HA101" s="53"/>
      <c r="HB101" s="53"/>
    </row>
    <row r="102" spans="1:210" ht="14.1" customHeight="1" x14ac:dyDescent="0.3">
      <c r="B102" s="20" t="s">
        <v>153</v>
      </c>
      <c r="C102" s="11" t="s">
        <v>51</v>
      </c>
      <c r="D102" s="21">
        <v>59.9</v>
      </c>
      <c r="E102" s="21">
        <v>61.5</v>
      </c>
      <c r="F102" s="21">
        <v>66.599999999999994</v>
      </c>
      <c r="G102" s="21">
        <v>71.3</v>
      </c>
      <c r="H102" s="21">
        <v>77.400000000000006</v>
      </c>
      <c r="I102" s="21">
        <v>81.3</v>
      </c>
      <c r="J102" s="21">
        <v>82.4</v>
      </c>
      <c r="K102" s="21">
        <v>82.4</v>
      </c>
      <c r="L102" s="21">
        <v>80.900000000000006</v>
      </c>
      <c r="M102" s="21">
        <v>74.8</v>
      </c>
      <c r="N102" s="21">
        <v>67.5</v>
      </c>
      <c r="O102" s="22">
        <v>62.2</v>
      </c>
      <c r="P102" s="48">
        <v>36.6</v>
      </c>
      <c r="Q102" s="23">
        <v>18.2</v>
      </c>
      <c r="R102" s="24">
        <v>17.899999999999999</v>
      </c>
      <c r="S102" s="24">
        <v>17.899999999999999</v>
      </c>
      <c r="T102" s="24">
        <v>17.899999999999999</v>
      </c>
      <c r="U102" s="24">
        <v>17.5</v>
      </c>
      <c r="V102" s="24">
        <v>14.8</v>
      </c>
      <c r="W102" s="24">
        <v>14.3</v>
      </c>
      <c r="X102" s="16">
        <v>14.2</v>
      </c>
      <c r="Y102" s="16">
        <v>14.5</v>
      </c>
      <c r="Z102" s="16">
        <v>16.2</v>
      </c>
      <c r="AA102" s="16">
        <v>17.3</v>
      </c>
      <c r="AB102" s="29">
        <v>17.7</v>
      </c>
      <c r="AC102" s="31">
        <f t="shared" si="72"/>
        <v>69</v>
      </c>
      <c r="AD102" s="21">
        <f t="shared" si="73"/>
        <v>70.45</v>
      </c>
      <c r="AE102" s="21">
        <f t="shared" si="74"/>
        <v>75.55</v>
      </c>
      <c r="AF102" s="21">
        <f t="shared" si="75"/>
        <v>80.25</v>
      </c>
      <c r="AG102" s="21">
        <f t="shared" si="76"/>
        <v>86.15</v>
      </c>
      <c r="AH102" s="21">
        <f t="shared" si="77"/>
        <v>88.7</v>
      </c>
      <c r="AI102" s="21">
        <f t="shared" si="78"/>
        <v>89.550000000000011</v>
      </c>
      <c r="AJ102" s="21">
        <f t="shared" si="79"/>
        <v>89.5</v>
      </c>
      <c r="AK102" s="21">
        <f t="shared" si="80"/>
        <v>88.15</v>
      </c>
      <c r="AL102" s="21">
        <f t="shared" si="81"/>
        <v>82.899999999999991</v>
      </c>
      <c r="AM102" s="21">
        <f t="shared" si="82"/>
        <v>76.150000000000006</v>
      </c>
      <c r="AN102" s="22">
        <f t="shared" si="83"/>
        <v>71.05</v>
      </c>
      <c r="AO102" s="31">
        <f t="shared" si="84"/>
        <v>50.8</v>
      </c>
      <c r="AP102" s="21">
        <f t="shared" si="85"/>
        <v>52.55</v>
      </c>
      <c r="AQ102" s="21">
        <f t="shared" si="86"/>
        <v>57.649999999999991</v>
      </c>
      <c r="AR102" s="21">
        <f t="shared" si="87"/>
        <v>62.349999999999994</v>
      </c>
      <c r="AS102" s="21">
        <f t="shared" si="88"/>
        <v>68.650000000000006</v>
      </c>
      <c r="AT102" s="21">
        <f t="shared" si="89"/>
        <v>73.899999999999991</v>
      </c>
      <c r="AU102" s="21">
        <f t="shared" si="90"/>
        <v>75.25</v>
      </c>
      <c r="AV102" s="21">
        <f t="shared" si="91"/>
        <v>75.300000000000011</v>
      </c>
      <c r="AW102" s="21">
        <f t="shared" si="92"/>
        <v>73.650000000000006</v>
      </c>
      <c r="AX102" s="21">
        <f t="shared" si="93"/>
        <v>66.7</v>
      </c>
      <c r="AY102" s="21">
        <f t="shared" si="94"/>
        <v>58.85</v>
      </c>
      <c r="AZ102" s="21">
        <f t="shared" si="95"/>
        <v>53.35</v>
      </c>
      <c r="BF102" s="53"/>
      <c r="BG102" s="53"/>
      <c r="BH102" s="53"/>
      <c r="BI102" s="211"/>
      <c r="BJ102" s="212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4"/>
      <c r="DF102" s="214"/>
      <c r="DG102" s="214"/>
      <c r="DH102" s="214"/>
      <c r="DI102" s="214"/>
      <c r="DJ102" s="214"/>
      <c r="DK102" s="214"/>
      <c r="DL102" s="214"/>
      <c r="DM102" s="214"/>
      <c r="DN102" s="214"/>
      <c r="DO102" s="214"/>
      <c r="DP102" s="214"/>
      <c r="DQ102" s="214"/>
      <c r="DR102" s="214"/>
      <c r="DS102" s="214"/>
      <c r="DT102" s="214"/>
      <c r="DU102" s="214"/>
      <c r="DV102" s="214"/>
      <c r="DW102" s="214"/>
      <c r="DX102" s="214"/>
      <c r="DY102" s="214"/>
      <c r="DZ102" s="214"/>
      <c r="EA102" s="214"/>
      <c r="EB102" s="214"/>
      <c r="EC102" s="214"/>
      <c r="ED102" s="214"/>
      <c r="EE102" s="214"/>
      <c r="EF102" s="214"/>
      <c r="EG102" s="214"/>
      <c r="EH102" s="214"/>
      <c r="EI102" s="214"/>
      <c r="EJ102" s="214"/>
      <c r="EK102" s="214"/>
      <c r="EL102" s="214"/>
      <c r="EM102" s="214"/>
      <c r="EN102" s="214"/>
      <c r="EO102" s="214"/>
      <c r="EP102" s="214"/>
      <c r="EQ102" s="214"/>
      <c r="ER102" s="214"/>
      <c r="ES102" s="214"/>
      <c r="ET102" s="214"/>
      <c r="EU102" s="214"/>
      <c r="EV102" s="214"/>
      <c r="EW102" s="214"/>
      <c r="EX102" s="214"/>
      <c r="EY102" s="214"/>
      <c r="EZ102" s="214"/>
      <c r="FA102" s="214"/>
      <c r="FB102" s="214"/>
      <c r="FC102" s="214"/>
      <c r="FD102" s="214"/>
      <c r="FE102" s="214"/>
      <c r="FF102" s="214"/>
      <c r="FG102" s="214"/>
      <c r="FH102" s="214"/>
      <c r="FI102" s="214"/>
      <c r="FJ102" s="214"/>
      <c r="FK102" s="214"/>
      <c r="FL102" s="214"/>
      <c r="FM102" s="214"/>
      <c r="FN102" s="214"/>
      <c r="FO102" s="214"/>
      <c r="FP102" s="214"/>
      <c r="FQ102" s="214"/>
      <c r="FR102" s="214"/>
      <c r="FS102" s="214"/>
      <c r="FT102" s="214"/>
      <c r="FU102" s="214"/>
      <c r="FV102" s="214"/>
      <c r="FW102" s="214"/>
      <c r="FX102" s="214"/>
      <c r="FY102" s="214"/>
      <c r="FZ102" s="214"/>
      <c r="GA102" s="214"/>
      <c r="GB102" s="214"/>
      <c r="GC102" s="214"/>
      <c r="GD102" s="214"/>
      <c r="GE102" s="214"/>
      <c r="GF102" s="214"/>
      <c r="GG102" s="214"/>
      <c r="GH102" s="214"/>
      <c r="GI102" s="214"/>
      <c r="GJ102" s="214"/>
      <c r="GK102" s="214"/>
      <c r="GL102" s="214"/>
      <c r="GM102" s="214"/>
      <c r="GN102" s="214"/>
      <c r="GO102" s="214"/>
      <c r="GP102" s="214"/>
      <c r="GQ102" s="214"/>
      <c r="GR102" s="214"/>
      <c r="GS102" s="214"/>
      <c r="GT102" s="214"/>
      <c r="GU102" s="214"/>
      <c r="GV102" s="214"/>
      <c r="GW102" s="214"/>
      <c r="GX102" s="214"/>
      <c r="GY102" s="53"/>
      <c r="GZ102" s="53"/>
      <c r="HA102" s="53"/>
      <c r="HB102" s="53"/>
    </row>
    <row r="103" spans="1:210" ht="14.1" customHeight="1" x14ac:dyDescent="0.3">
      <c r="B103" s="1" t="s">
        <v>154</v>
      </c>
      <c r="C103" s="1" t="s">
        <v>120</v>
      </c>
      <c r="D103" s="21">
        <v>20.66</v>
      </c>
      <c r="E103" s="21">
        <v>22.28</v>
      </c>
      <c r="F103" s="21">
        <v>31.28</v>
      </c>
      <c r="G103" s="21">
        <v>43.34</v>
      </c>
      <c r="H103" s="21">
        <v>55.22</v>
      </c>
      <c r="I103" s="21">
        <v>64.040000000000006</v>
      </c>
      <c r="J103" s="21">
        <v>69.44</v>
      </c>
      <c r="K103" s="21">
        <v>67.819999999999993</v>
      </c>
      <c r="L103" s="21">
        <v>59.54</v>
      </c>
      <c r="M103" s="21">
        <v>48.02</v>
      </c>
      <c r="N103" s="21">
        <v>37.76</v>
      </c>
      <c r="O103" s="22">
        <v>26.78</v>
      </c>
      <c r="P103" s="48">
        <v>4.5999999999999996</v>
      </c>
      <c r="Q103" s="23">
        <v>13</v>
      </c>
      <c r="R103" s="24">
        <v>13.6</v>
      </c>
      <c r="S103" s="24">
        <v>14.8</v>
      </c>
      <c r="T103" s="24">
        <v>16.7</v>
      </c>
      <c r="U103" s="24">
        <v>18.399999999999999</v>
      </c>
      <c r="V103" s="24">
        <v>18.5</v>
      </c>
      <c r="W103" s="24">
        <v>18.3</v>
      </c>
      <c r="X103" s="24">
        <v>17.899999999999999</v>
      </c>
      <c r="Y103" s="24">
        <v>17.8</v>
      </c>
      <c r="Z103" s="24">
        <v>15.8</v>
      </c>
      <c r="AA103" s="24">
        <v>12.4</v>
      </c>
      <c r="AB103" s="29">
        <v>11.7</v>
      </c>
      <c r="AC103" s="31">
        <f t="shared" si="72"/>
        <v>27.16</v>
      </c>
      <c r="AD103" s="21">
        <f t="shared" si="73"/>
        <v>29.080000000000002</v>
      </c>
      <c r="AE103" s="21">
        <f t="shared" si="74"/>
        <v>38.68</v>
      </c>
      <c r="AF103" s="21">
        <f t="shared" si="75"/>
        <v>51.690000000000005</v>
      </c>
      <c r="AG103" s="21">
        <f t="shared" si="76"/>
        <v>64.42</v>
      </c>
      <c r="AH103" s="21">
        <f t="shared" si="77"/>
        <v>73.290000000000006</v>
      </c>
      <c r="AI103" s="21">
        <f t="shared" si="78"/>
        <v>78.59</v>
      </c>
      <c r="AJ103" s="21">
        <f t="shared" si="79"/>
        <v>76.77</v>
      </c>
      <c r="AK103" s="21">
        <f t="shared" si="80"/>
        <v>68.44</v>
      </c>
      <c r="AL103" s="21">
        <f t="shared" si="81"/>
        <v>55.92</v>
      </c>
      <c r="AM103" s="21">
        <f t="shared" si="82"/>
        <v>43.96</v>
      </c>
      <c r="AN103" s="22">
        <f t="shared" si="83"/>
        <v>32.630000000000003</v>
      </c>
      <c r="AO103" s="31">
        <f t="shared" si="84"/>
        <v>14.16</v>
      </c>
      <c r="AP103" s="21">
        <f t="shared" si="85"/>
        <v>15.48</v>
      </c>
      <c r="AQ103" s="21">
        <f t="shared" si="86"/>
        <v>23.880000000000003</v>
      </c>
      <c r="AR103" s="21">
        <f t="shared" si="87"/>
        <v>34.99</v>
      </c>
      <c r="AS103" s="21">
        <f t="shared" si="88"/>
        <v>46.019999999999996</v>
      </c>
      <c r="AT103" s="21">
        <f t="shared" si="89"/>
        <v>54.790000000000006</v>
      </c>
      <c r="AU103" s="21">
        <f t="shared" si="90"/>
        <v>60.29</v>
      </c>
      <c r="AV103" s="21">
        <f t="shared" si="91"/>
        <v>58.86999999999999</v>
      </c>
      <c r="AW103" s="21">
        <f t="shared" si="92"/>
        <v>50.64</v>
      </c>
      <c r="AX103" s="21">
        <f t="shared" si="93"/>
        <v>40.120000000000005</v>
      </c>
      <c r="AY103" s="21">
        <f t="shared" si="94"/>
        <v>31.56</v>
      </c>
      <c r="AZ103" s="21">
        <f t="shared" si="95"/>
        <v>20.93</v>
      </c>
      <c r="BF103" s="53"/>
      <c r="BG103" s="53"/>
      <c r="BH103" s="53"/>
      <c r="BI103" s="211"/>
      <c r="BJ103" s="212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4"/>
      <c r="DI103" s="214"/>
      <c r="DJ103" s="214"/>
      <c r="DK103" s="214"/>
      <c r="DL103" s="214"/>
      <c r="DM103" s="214"/>
      <c r="DN103" s="214"/>
      <c r="DO103" s="214"/>
      <c r="DP103" s="214"/>
      <c r="DQ103" s="214"/>
      <c r="DR103" s="214"/>
      <c r="DS103" s="214"/>
      <c r="DT103" s="214"/>
      <c r="DU103" s="214"/>
      <c r="DV103" s="214"/>
      <c r="DW103" s="214"/>
      <c r="DX103" s="214"/>
      <c r="DY103" s="214"/>
      <c r="DZ103" s="214"/>
      <c r="EA103" s="214"/>
      <c r="EB103" s="214"/>
      <c r="EC103" s="214"/>
      <c r="ED103" s="214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4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4"/>
      <c r="FA103" s="214"/>
      <c r="FB103" s="214"/>
      <c r="FC103" s="214"/>
      <c r="FD103" s="214"/>
      <c r="FE103" s="214"/>
      <c r="FF103" s="214"/>
      <c r="FG103" s="214"/>
      <c r="FH103" s="214"/>
      <c r="FI103" s="214"/>
      <c r="FJ103" s="214"/>
      <c r="FK103" s="214"/>
      <c r="FL103" s="214"/>
      <c r="FM103" s="214"/>
      <c r="FN103" s="214"/>
      <c r="FO103" s="214"/>
      <c r="FP103" s="214"/>
      <c r="FQ103" s="214"/>
      <c r="FR103" s="214"/>
      <c r="FS103" s="214"/>
      <c r="FT103" s="214"/>
      <c r="FU103" s="214"/>
      <c r="FV103" s="214"/>
      <c r="FW103" s="214"/>
      <c r="FX103" s="214"/>
      <c r="FY103" s="214"/>
      <c r="FZ103" s="214"/>
      <c r="GA103" s="214"/>
      <c r="GB103" s="214"/>
      <c r="GC103" s="214"/>
      <c r="GD103" s="214"/>
      <c r="GE103" s="214"/>
      <c r="GF103" s="214"/>
      <c r="GG103" s="214"/>
      <c r="GH103" s="214"/>
      <c r="GI103" s="214"/>
      <c r="GJ103" s="214"/>
      <c r="GK103" s="214"/>
      <c r="GL103" s="214"/>
      <c r="GM103" s="214"/>
      <c r="GN103" s="214"/>
      <c r="GO103" s="214"/>
      <c r="GP103" s="214"/>
      <c r="GQ103" s="214"/>
      <c r="GR103" s="214"/>
      <c r="GS103" s="214"/>
      <c r="GT103" s="214"/>
      <c r="GU103" s="214"/>
      <c r="GV103" s="214"/>
      <c r="GW103" s="214"/>
      <c r="GX103" s="214"/>
      <c r="GY103" s="53"/>
      <c r="GZ103" s="53"/>
      <c r="HA103" s="53"/>
      <c r="HB103" s="53"/>
    </row>
    <row r="104" spans="1:210" ht="14.1" customHeight="1" x14ac:dyDescent="0.3">
      <c r="B104" s="20" t="s">
        <v>155</v>
      </c>
      <c r="C104" s="10" t="s">
        <v>156</v>
      </c>
      <c r="D104" s="21">
        <v>30.9</v>
      </c>
      <c r="E104" s="21">
        <v>33</v>
      </c>
      <c r="F104" s="21">
        <v>41.5</v>
      </c>
      <c r="G104" s="21">
        <v>50</v>
      </c>
      <c r="H104" s="21">
        <v>60.4</v>
      </c>
      <c r="I104" s="21">
        <v>69.400000000000006</v>
      </c>
      <c r="J104" s="21">
        <v>74.7</v>
      </c>
      <c r="K104" s="21">
        <v>73.400000000000006</v>
      </c>
      <c r="L104" s="21">
        <v>66.099999999999994</v>
      </c>
      <c r="M104" s="21">
        <v>54.9</v>
      </c>
      <c r="N104" s="21">
        <v>45.8</v>
      </c>
      <c r="O104" s="22">
        <v>35.799999999999997</v>
      </c>
      <c r="P104" s="48">
        <v>8.6</v>
      </c>
      <c r="Q104" s="23">
        <v>15</v>
      </c>
      <c r="R104" s="24">
        <v>16.2</v>
      </c>
      <c r="S104" s="24">
        <v>19</v>
      </c>
      <c r="T104" s="24">
        <v>19.7</v>
      </c>
      <c r="U104" s="24">
        <v>19.600000000000001</v>
      </c>
      <c r="V104" s="24">
        <v>18.899999999999999</v>
      </c>
      <c r="W104" s="24">
        <v>18.899999999999999</v>
      </c>
      <c r="X104" s="24">
        <v>18</v>
      </c>
      <c r="Y104" s="24">
        <v>19.3</v>
      </c>
      <c r="Z104" s="24">
        <v>19.7</v>
      </c>
      <c r="AA104" s="24">
        <v>18.2</v>
      </c>
      <c r="AB104" s="29">
        <v>15.1</v>
      </c>
      <c r="AC104" s="31">
        <f t="shared" si="72"/>
        <v>38.4</v>
      </c>
      <c r="AD104" s="21">
        <f t="shared" si="73"/>
        <v>41.1</v>
      </c>
      <c r="AE104" s="21">
        <f t="shared" si="74"/>
        <v>51</v>
      </c>
      <c r="AF104" s="21">
        <f t="shared" si="75"/>
        <v>59.85</v>
      </c>
      <c r="AG104" s="21">
        <f t="shared" si="76"/>
        <v>70.2</v>
      </c>
      <c r="AH104" s="21">
        <f t="shared" si="77"/>
        <v>78.850000000000009</v>
      </c>
      <c r="AI104" s="21">
        <f t="shared" si="78"/>
        <v>84.15</v>
      </c>
      <c r="AJ104" s="21">
        <f t="shared" si="79"/>
        <v>82.4</v>
      </c>
      <c r="AK104" s="21">
        <f t="shared" si="80"/>
        <v>75.75</v>
      </c>
      <c r="AL104" s="21">
        <f t="shared" si="81"/>
        <v>64.75</v>
      </c>
      <c r="AM104" s="21">
        <f t="shared" si="82"/>
        <v>54.9</v>
      </c>
      <c r="AN104" s="22">
        <f t="shared" si="83"/>
        <v>43.349999999999994</v>
      </c>
      <c r="AO104" s="31">
        <f t="shared" si="84"/>
        <v>23.4</v>
      </c>
      <c r="AP104" s="21">
        <f t="shared" si="85"/>
        <v>24.9</v>
      </c>
      <c r="AQ104" s="21">
        <f t="shared" si="86"/>
        <v>32</v>
      </c>
      <c r="AR104" s="21">
        <f t="shared" si="87"/>
        <v>40.15</v>
      </c>
      <c r="AS104" s="21">
        <f t="shared" si="88"/>
        <v>50.599999999999994</v>
      </c>
      <c r="AT104" s="21">
        <f t="shared" si="89"/>
        <v>59.95</v>
      </c>
      <c r="AU104" s="21">
        <f t="shared" si="90"/>
        <v>65.25</v>
      </c>
      <c r="AV104" s="21">
        <f t="shared" si="91"/>
        <v>64.400000000000006</v>
      </c>
      <c r="AW104" s="21">
        <f t="shared" si="92"/>
        <v>56.449999999999996</v>
      </c>
      <c r="AX104" s="21">
        <f t="shared" si="93"/>
        <v>45.05</v>
      </c>
      <c r="AY104" s="21">
        <f t="shared" si="94"/>
        <v>36.699999999999996</v>
      </c>
      <c r="AZ104" s="21">
        <f t="shared" si="95"/>
        <v>28.249999999999996</v>
      </c>
      <c r="BF104" s="53"/>
      <c r="BG104" s="53"/>
      <c r="BH104" s="53"/>
      <c r="BI104" s="211"/>
      <c r="BJ104" s="212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  <c r="DA104" s="214"/>
      <c r="DB104" s="214"/>
      <c r="DC104" s="214"/>
      <c r="DD104" s="214"/>
      <c r="DE104" s="214"/>
      <c r="DF104" s="214"/>
      <c r="DG104" s="214"/>
      <c r="DH104" s="214"/>
      <c r="DI104" s="214"/>
      <c r="DJ104" s="214"/>
      <c r="DK104" s="214"/>
      <c r="DL104" s="214"/>
      <c r="DM104" s="214"/>
      <c r="DN104" s="214"/>
      <c r="DO104" s="214"/>
      <c r="DP104" s="214"/>
      <c r="DQ104" s="214"/>
      <c r="DR104" s="214"/>
      <c r="DS104" s="214"/>
      <c r="DT104" s="214"/>
      <c r="DU104" s="214"/>
      <c r="DV104" s="214"/>
      <c r="DW104" s="214"/>
      <c r="DX104" s="214"/>
      <c r="DY104" s="214"/>
      <c r="DZ104" s="214"/>
      <c r="EA104" s="214"/>
      <c r="EB104" s="214"/>
      <c r="EC104" s="214"/>
      <c r="ED104" s="214"/>
      <c r="EE104" s="214"/>
      <c r="EF104" s="214"/>
      <c r="EG104" s="214"/>
      <c r="EH104" s="214"/>
      <c r="EI104" s="214"/>
      <c r="EJ104" s="214"/>
      <c r="EK104" s="214"/>
      <c r="EL104" s="214"/>
      <c r="EM104" s="214"/>
      <c r="EN104" s="214"/>
      <c r="EO104" s="214"/>
      <c r="EP104" s="214"/>
      <c r="EQ104" s="214"/>
      <c r="ER104" s="214"/>
      <c r="ES104" s="214"/>
      <c r="ET104" s="214"/>
      <c r="EU104" s="214"/>
      <c r="EV104" s="214"/>
      <c r="EW104" s="214"/>
      <c r="EX104" s="214"/>
      <c r="EY104" s="214"/>
      <c r="EZ104" s="214"/>
      <c r="FA104" s="214"/>
      <c r="FB104" s="214"/>
      <c r="FC104" s="214"/>
      <c r="FD104" s="214"/>
      <c r="FE104" s="214"/>
      <c r="FF104" s="214"/>
      <c r="FG104" s="214"/>
      <c r="FH104" s="214"/>
      <c r="FI104" s="214"/>
      <c r="FJ104" s="214"/>
      <c r="FK104" s="214"/>
      <c r="FL104" s="214"/>
      <c r="FM104" s="214"/>
      <c r="FN104" s="214"/>
      <c r="FO104" s="214"/>
      <c r="FP104" s="214"/>
      <c r="FQ104" s="214"/>
      <c r="FR104" s="214"/>
      <c r="FS104" s="214"/>
      <c r="FT104" s="214"/>
      <c r="FU104" s="214"/>
      <c r="FV104" s="214"/>
      <c r="FW104" s="214"/>
      <c r="FX104" s="214"/>
      <c r="FY104" s="214"/>
      <c r="FZ104" s="214"/>
      <c r="GA104" s="214"/>
      <c r="GB104" s="214"/>
      <c r="GC104" s="214"/>
      <c r="GD104" s="214"/>
      <c r="GE104" s="214"/>
      <c r="GF104" s="214"/>
      <c r="GG104" s="214"/>
      <c r="GH104" s="214"/>
      <c r="GI104" s="214"/>
      <c r="GJ104" s="214"/>
      <c r="GK104" s="214"/>
      <c r="GL104" s="214"/>
      <c r="GM104" s="214"/>
      <c r="GN104" s="214"/>
      <c r="GO104" s="214"/>
      <c r="GP104" s="214"/>
      <c r="GQ104" s="214"/>
      <c r="GR104" s="214"/>
      <c r="GS104" s="214"/>
      <c r="GT104" s="214"/>
      <c r="GU104" s="214"/>
      <c r="GV104" s="214"/>
      <c r="GW104" s="214"/>
      <c r="GX104" s="214"/>
      <c r="GY104" s="53"/>
      <c r="GZ104" s="53"/>
      <c r="HA104" s="53"/>
      <c r="HB104" s="53"/>
    </row>
    <row r="105" spans="1:210" ht="14.1" customHeight="1" x14ac:dyDescent="0.3">
      <c r="B105" s="20" t="s">
        <v>212</v>
      </c>
      <c r="C105" s="10" t="s">
        <v>123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2"/>
      <c r="P105" s="48"/>
      <c r="Q105" s="23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9"/>
      <c r="AC105" s="3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2"/>
      <c r="AO105" s="3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F105" s="53"/>
      <c r="BG105" s="53"/>
      <c r="BH105" s="53"/>
      <c r="BI105" s="211"/>
      <c r="BJ105" s="212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214"/>
      <c r="DD105" s="214"/>
      <c r="DE105" s="214"/>
      <c r="DF105" s="214"/>
      <c r="DG105" s="214"/>
      <c r="DH105" s="214"/>
      <c r="DI105" s="214"/>
      <c r="DJ105" s="214"/>
      <c r="DK105" s="214"/>
      <c r="DL105" s="214"/>
      <c r="DM105" s="214"/>
      <c r="DN105" s="214"/>
      <c r="DO105" s="214"/>
      <c r="DP105" s="214"/>
      <c r="DQ105" s="214"/>
      <c r="DR105" s="214"/>
      <c r="DS105" s="214"/>
      <c r="DT105" s="214"/>
      <c r="DU105" s="214"/>
      <c r="DV105" s="214"/>
      <c r="DW105" s="214"/>
      <c r="DX105" s="214"/>
      <c r="DY105" s="214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4"/>
      <c r="EJ105" s="214"/>
      <c r="EK105" s="214"/>
      <c r="EL105" s="214"/>
      <c r="EM105" s="214"/>
      <c r="EN105" s="214"/>
      <c r="EO105" s="214"/>
      <c r="EP105" s="214"/>
      <c r="EQ105" s="214"/>
      <c r="ER105" s="214"/>
      <c r="ES105" s="214"/>
      <c r="ET105" s="214"/>
      <c r="EU105" s="214"/>
      <c r="EV105" s="214"/>
      <c r="EW105" s="214"/>
      <c r="EX105" s="214"/>
      <c r="EY105" s="214"/>
      <c r="EZ105" s="214"/>
      <c r="FA105" s="214"/>
      <c r="FB105" s="214"/>
      <c r="FC105" s="214"/>
      <c r="FD105" s="214"/>
      <c r="FE105" s="214"/>
      <c r="FF105" s="214"/>
      <c r="FG105" s="214"/>
      <c r="FH105" s="214"/>
      <c r="FI105" s="214"/>
      <c r="FJ105" s="214"/>
      <c r="FK105" s="214"/>
      <c r="FL105" s="214"/>
      <c r="FM105" s="214"/>
      <c r="FN105" s="214"/>
      <c r="FO105" s="214"/>
      <c r="FP105" s="214"/>
      <c r="FQ105" s="214"/>
      <c r="FR105" s="214"/>
      <c r="FS105" s="214"/>
      <c r="FT105" s="214"/>
      <c r="FU105" s="214"/>
      <c r="FV105" s="214"/>
      <c r="FW105" s="214"/>
      <c r="FX105" s="214"/>
      <c r="FY105" s="214"/>
      <c r="FZ105" s="214"/>
      <c r="GA105" s="214"/>
      <c r="GB105" s="214"/>
      <c r="GC105" s="214"/>
      <c r="GD105" s="214"/>
      <c r="GE105" s="214"/>
      <c r="GF105" s="214"/>
      <c r="GG105" s="214"/>
      <c r="GH105" s="214"/>
      <c r="GI105" s="214"/>
      <c r="GJ105" s="214"/>
      <c r="GK105" s="214"/>
      <c r="GL105" s="214"/>
      <c r="GM105" s="214"/>
      <c r="GN105" s="214"/>
      <c r="GO105" s="214"/>
      <c r="GP105" s="214"/>
      <c r="GQ105" s="214"/>
      <c r="GR105" s="214"/>
      <c r="GS105" s="214"/>
      <c r="GT105" s="214"/>
      <c r="GU105" s="214"/>
      <c r="GV105" s="214"/>
      <c r="GW105" s="214"/>
      <c r="GX105" s="214"/>
      <c r="GY105" s="53"/>
      <c r="GZ105" s="53"/>
      <c r="HA105" s="53"/>
      <c r="HB105" s="53"/>
    </row>
    <row r="106" spans="1:210" ht="14.1" customHeight="1" x14ac:dyDescent="0.3">
      <c r="B106" s="1" t="s">
        <v>157</v>
      </c>
      <c r="C106" s="1" t="s">
        <v>158</v>
      </c>
      <c r="D106" s="21">
        <v>37.94</v>
      </c>
      <c r="E106" s="21">
        <v>40.64</v>
      </c>
      <c r="F106" s="21">
        <v>43.88</v>
      </c>
      <c r="G106" s="21">
        <v>48.56</v>
      </c>
      <c r="H106" s="21">
        <v>54.5</v>
      </c>
      <c r="I106" s="21">
        <v>59.36</v>
      </c>
      <c r="J106" s="21">
        <v>63.5</v>
      </c>
      <c r="K106" s="21">
        <v>63.68</v>
      </c>
      <c r="L106" s="21">
        <v>58.28</v>
      </c>
      <c r="M106" s="21">
        <v>50.18</v>
      </c>
      <c r="N106" s="21">
        <v>42.8</v>
      </c>
      <c r="O106" s="22">
        <v>38.299999999999997</v>
      </c>
      <c r="P106" s="48">
        <v>19.399999999999999</v>
      </c>
      <c r="Q106" s="23">
        <v>8.8000000000000007</v>
      </c>
      <c r="R106" s="24">
        <v>10.6</v>
      </c>
      <c r="S106" s="24">
        <v>11.2</v>
      </c>
      <c r="T106" s="24">
        <v>12.3</v>
      </c>
      <c r="U106" s="24">
        <v>12.7</v>
      </c>
      <c r="V106" s="24">
        <v>12.9</v>
      </c>
      <c r="W106" s="24">
        <v>13.7</v>
      </c>
      <c r="X106" s="24">
        <v>13.7</v>
      </c>
      <c r="Y106" s="24">
        <v>13</v>
      </c>
      <c r="Z106" s="24">
        <v>10.4</v>
      </c>
      <c r="AA106" s="24">
        <v>9</v>
      </c>
      <c r="AB106" s="29">
        <v>8.6</v>
      </c>
      <c r="AC106" s="31">
        <f t="shared" si="72"/>
        <v>42.339999999999996</v>
      </c>
      <c r="AD106" s="21">
        <f t="shared" si="73"/>
        <v>45.94</v>
      </c>
      <c r="AE106" s="21">
        <f t="shared" si="74"/>
        <v>49.480000000000004</v>
      </c>
      <c r="AF106" s="21">
        <f t="shared" si="75"/>
        <v>54.71</v>
      </c>
      <c r="AG106" s="21">
        <f t="shared" si="76"/>
        <v>60.85</v>
      </c>
      <c r="AH106" s="21">
        <f t="shared" si="77"/>
        <v>65.81</v>
      </c>
      <c r="AI106" s="21">
        <f t="shared" si="78"/>
        <v>70.349999999999994</v>
      </c>
      <c r="AJ106" s="21">
        <f t="shared" si="79"/>
        <v>70.53</v>
      </c>
      <c r="AK106" s="21">
        <f t="shared" si="80"/>
        <v>64.78</v>
      </c>
      <c r="AL106" s="21">
        <f t="shared" si="81"/>
        <v>55.38</v>
      </c>
      <c r="AM106" s="21">
        <f t="shared" si="82"/>
        <v>47.3</v>
      </c>
      <c r="AN106" s="22">
        <f t="shared" si="83"/>
        <v>42.599999999999994</v>
      </c>
      <c r="AO106" s="31">
        <f t="shared" si="84"/>
        <v>33.54</v>
      </c>
      <c r="AP106" s="21">
        <f t="shared" si="85"/>
        <v>35.340000000000003</v>
      </c>
      <c r="AQ106" s="21">
        <f t="shared" si="86"/>
        <v>38.28</v>
      </c>
      <c r="AR106" s="21">
        <f t="shared" si="87"/>
        <v>42.410000000000004</v>
      </c>
      <c r="AS106" s="21">
        <f t="shared" si="88"/>
        <v>48.15</v>
      </c>
      <c r="AT106" s="21">
        <f t="shared" si="89"/>
        <v>52.91</v>
      </c>
      <c r="AU106" s="21">
        <f t="shared" si="90"/>
        <v>56.65</v>
      </c>
      <c r="AV106" s="21">
        <f t="shared" si="91"/>
        <v>56.83</v>
      </c>
      <c r="AW106" s="21">
        <f t="shared" si="92"/>
        <v>51.78</v>
      </c>
      <c r="AX106" s="21">
        <f t="shared" si="93"/>
        <v>44.98</v>
      </c>
      <c r="AY106" s="21">
        <f t="shared" si="94"/>
        <v>38.299999999999997</v>
      </c>
      <c r="AZ106" s="21">
        <f t="shared" si="95"/>
        <v>34</v>
      </c>
      <c r="BF106" s="53"/>
      <c r="BG106" s="53"/>
      <c r="BH106" s="53"/>
      <c r="BI106" s="211"/>
      <c r="BJ106" s="212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214"/>
      <c r="ED106" s="214"/>
      <c r="EE106" s="214"/>
      <c r="EF106" s="214"/>
      <c r="EG106" s="214"/>
      <c r="EH106" s="214"/>
      <c r="EI106" s="214"/>
      <c r="EJ106" s="214"/>
      <c r="EK106" s="214"/>
      <c r="EL106" s="214"/>
      <c r="EM106" s="214"/>
      <c r="EN106" s="214"/>
      <c r="EO106" s="214"/>
      <c r="EP106" s="214"/>
      <c r="EQ106" s="214"/>
      <c r="ER106" s="214"/>
      <c r="ES106" s="214"/>
      <c r="ET106" s="214"/>
      <c r="EU106" s="214"/>
      <c r="EV106" s="214"/>
      <c r="EW106" s="214"/>
      <c r="EX106" s="214"/>
      <c r="EY106" s="214"/>
      <c r="EZ106" s="214"/>
      <c r="FA106" s="214"/>
      <c r="FB106" s="214"/>
      <c r="FC106" s="214"/>
      <c r="FD106" s="214"/>
      <c r="FE106" s="214"/>
      <c r="FF106" s="214"/>
      <c r="FG106" s="214"/>
      <c r="FH106" s="214"/>
      <c r="FI106" s="214"/>
      <c r="FJ106" s="214"/>
      <c r="FK106" s="214"/>
      <c r="FL106" s="214"/>
      <c r="FM106" s="214"/>
      <c r="FN106" s="214"/>
      <c r="FO106" s="214"/>
      <c r="FP106" s="214"/>
      <c r="FQ106" s="214"/>
      <c r="FR106" s="214"/>
      <c r="FS106" s="214"/>
      <c r="FT106" s="214"/>
      <c r="FU106" s="214"/>
      <c r="FV106" s="214"/>
      <c r="FW106" s="214"/>
      <c r="FX106" s="214"/>
      <c r="FY106" s="214"/>
      <c r="FZ106" s="214"/>
      <c r="GA106" s="214"/>
      <c r="GB106" s="214"/>
      <c r="GC106" s="214"/>
      <c r="GD106" s="214"/>
      <c r="GE106" s="214"/>
      <c r="GF106" s="214"/>
      <c r="GG106" s="214"/>
      <c r="GH106" s="214"/>
      <c r="GI106" s="214"/>
      <c r="GJ106" s="214"/>
      <c r="GK106" s="214"/>
      <c r="GL106" s="214"/>
      <c r="GM106" s="214"/>
      <c r="GN106" s="214"/>
      <c r="GO106" s="214"/>
      <c r="GP106" s="214"/>
      <c r="GQ106" s="214"/>
      <c r="GR106" s="214"/>
      <c r="GS106" s="214"/>
      <c r="GT106" s="214"/>
      <c r="GU106" s="214"/>
      <c r="GV106" s="214"/>
      <c r="GW106" s="214"/>
      <c r="GX106" s="214"/>
      <c r="GY106" s="53"/>
      <c r="GZ106" s="53"/>
      <c r="HA106" s="53"/>
      <c r="HB106" s="53"/>
    </row>
    <row r="107" spans="1:210" ht="14.1" customHeight="1" x14ac:dyDescent="0.3">
      <c r="B107" s="20" t="s">
        <v>159</v>
      </c>
      <c r="C107" s="10" t="s">
        <v>160</v>
      </c>
      <c r="D107" s="21">
        <v>34.6</v>
      </c>
      <c r="E107" s="21">
        <v>37.5</v>
      </c>
      <c r="F107" s="21">
        <v>47.2</v>
      </c>
      <c r="G107" s="21">
        <v>56.5</v>
      </c>
      <c r="H107" s="21">
        <v>66.400000000000006</v>
      </c>
      <c r="I107" s="21">
        <v>75.599999999999994</v>
      </c>
      <c r="J107" s="21">
        <v>80</v>
      </c>
      <c r="K107" s="21">
        <v>78.5</v>
      </c>
      <c r="L107" s="21">
        <v>71.3</v>
      </c>
      <c r="M107" s="21">
        <v>59.7</v>
      </c>
      <c r="N107" s="21">
        <v>49.8</v>
      </c>
      <c r="O107" s="22">
        <v>39.4</v>
      </c>
      <c r="P107" s="48">
        <v>15.9</v>
      </c>
      <c r="Q107" s="23">
        <v>17.2</v>
      </c>
      <c r="R107" s="24">
        <v>18.7</v>
      </c>
      <c r="S107" s="24">
        <v>20.8</v>
      </c>
      <c r="T107" s="24">
        <v>22.9</v>
      </c>
      <c r="U107" s="24">
        <v>22.1</v>
      </c>
      <c r="V107" s="24">
        <v>21.2</v>
      </c>
      <c r="W107" s="24">
        <v>20.5</v>
      </c>
      <c r="X107" s="24">
        <v>20.5</v>
      </c>
      <c r="Y107" s="24">
        <v>21.2</v>
      </c>
      <c r="Z107" s="24">
        <v>22.8</v>
      </c>
      <c r="AA107" s="24">
        <v>20.7</v>
      </c>
      <c r="AB107" s="29">
        <v>17.600000000000001</v>
      </c>
      <c r="AC107" s="31">
        <f t="shared" si="72"/>
        <v>43.2</v>
      </c>
      <c r="AD107" s="21">
        <f t="shared" si="73"/>
        <v>46.85</v>
      </c>
      <c r="AE107" s="21">
        <f t="shared" si="74"/>
        <v>57.6</v>
      </c>
      <c r="AF107" s="21">
        <f t="shared" si="75"/>
        <v>67.95</v>
      </c>
      <c r="AG107" s="21">
        <f t="shared" si="76"/>
        <v>77.45</v>
      </c>
      <c r="AH107" s="21">
        <f t="shared" si="77"/>
        <v>86.199999999999989</v>
      </c>
      <c r="AI107" s="21">
        <f t="shared" si="78"/>
        <v>90.25</v>
      </c>
      <c r="AJ107" s="21">
        <f t="shared" si="79"/>
        <v>88.75</v>
      </c>
      <c r="AK107" s="21">
        <f t="shared" si="80"/>
        <v>81.899999999999991</v>
      </c>
      <c r="AL107" s="21">
        <f t="shared" si="81"/>
        <v>71.100000000000009</v>
      </c>
      <c r="AM107" s="21">
        <f t="shared" si="82"/>
        <v>60.15</v>
      </c>
      <c r="AN107" s="22">
        <f t="shared" si="83"/>
        <v>48.2</v>
      </c>
      <c r="AO107" s="31">
        <f t="shared" si="84"/>
        <v>26</v>
      </c>
      <c r="AP107" s="21">
        <f t="shared" si="85"/>
        <v>28.15</v>
      </c>
      <c r="AQ107" s="21">
        <f t="shared" si="86"/>
        <v>36.800000000000004</v>
      </c>
      <c r="AR107" s="21">
        <f t="shared" si="87"/>
        <v>45.05</v>
      </c>
      <c r="AS107" s="21">
        <f t="shared" si="88"/>
        <v>55.350000000000009</v>
      </c>
      <c r="AT107" s="21">
        <f t="shared" si="89"/>
        <v>65</v>
      </c>
      <c r="AU107" s="21">
        <f t="shared" si="90"/>
        <v>69.75</v>
      </c>
      <c r="AV107" s="21">
        <f t="shared" si="91"/>
        <v>68.25</v>
      </c>
      <c r="AW107" s="21">
        <f t="shared" si="92"/>
        <v>60.699999999999996</v>
      </c>
      <c r="AX107" s="21">
        <f t="shared" si="93"/>
        <v>48.300000000000004</v>
      </c>
      <c r="AY107" s="21">
        <f t="shared" si="94"/>
        <v>39.449999999999996</v>
      </c>
      <c r="AZ107" s="21">
        <f t="shared" si="95"/>
        <v>30.599999999999998</v>
      </c>
      <c r="BF107" s="53"/>
      <c r="BG107" s="53"/>
      <c r="BH107" s="53"/>
      <c r="BI107" s="211"/>
      <c r="BJ107" s="212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14"/>
      <c r="DU107" s="214"/>
      <c r="DV107" s="214"/>
      <c r="DW107" s="214"/>
      <c r="DX107" s="214"/>
      <c r="DY107" s="214"/>
      <c r="DZ107" s="214"/>
      <c r="EA107" s="214"/>
      <c r="EB107" s="214"/>
      <c r="EC107" s="214"/>
      <c r="ED107" s="214"/>
      <c r="EE107" s="214"/>
      <c r="EF107" s="214"/>
      <c r="EG107" s="214"/>
      <c r="EH107" s="214"/>
      <c r="EI107" s="214"/>
      <c r="EJ107" s="214"/>
      <c r="EK107" s="214"/>
      <c r="EL107" s="214"/>
      <c r="EM107" s="214"/>
      <c r="EN107" s="214"/>
      <c r="EO107" s="214"/>
      <c r="EP107" s="214"/>
      <c r="EQ107" s="214"/>
      <c r="ER107" s="214"/>
      <c r="ES107" s="214"/>
      <c r="ET107" s="214"/>
      <c r="EU107" s="214"/>
      <c r="EV107" s="214"/>
      <c r="EW107" s="214"/>
      <c r="EX107" s="214"/>
      <c r="EY107" s="214"/>
      <c r="EZ107" s="214"/>
      <c r="FA107" s="214"/>
      <c r="FB107" s="214"/>
      <c r="FC107" s="214"/>
      <c r="FD107" s="214"/>
      <c r="FE107" s="214"/>
      <c r="FF107" s="214"/>
      <c r="FG107" s="214"/>
      <c r="FH107" s="214"/>
      <c r="FI107" s="214"/>
      <c r="FJ107" s="214"/>
      <c r="FK107" s="214"/>
      <c r="FL107" s="214"/>
      <c r="FM107" s="214"/>
      <c r="FN107" s="214"/>
      <c r="FO107" s="214"/>
      <c r="FP107" s="214"/>
      <c r="FQ107" s="214"/>
      <c r="FR107" s="214"/>
      <c r="FS107" s="214"/>
      <c r="FT107" s="214"/>
      <c r="FU107" s="214"/>
      <c r="FV107" s="214"/>
      <c r="FW107" s="214"/>
      <c r="FX107" s="214"/>
      <c r="FY107" s="214"/>
      <c r="FZ107" s="214"/>
      <c r="GA107" s="214"/>
      <c r="GB107" s="214"/>
      <c r="GC107" s="214"/>
      <c r="GD107" s="214"/>
      <c r="GE107" s="214"/>
      <c r="GF107" s="214"/>
      <c r="GG107" s="214"/>
      <c r="GH107" s="214"/>
      <c r="GI107" s="214"/>
      <c r="GJ107" s="214"/>
      <c r="GK107" s="214"/>
      <c r="GL107" s="214"/>
      <c r="GM107" s="214"/>
      <c r="GN107" s="214"/>
      <c r="GO107" s="214"/>
      <c r="GP107" s="214"/>
      <c r="GQ107" s="214"/>
      <c r="GR107" s="214"/>
      <c r="GS107" s="214"/>
      <c r="GT107" s="214"/>
      <c r="GU107" s="214"/>
      <c r="GV107" s="214"/>
      <c r="GW107" s="214"/>
      <c r="GX107" s="214"/>
      <c r="GY107" s="53"/>
      <c r="GZ107" s="53"/>
      <c r="HA107" s="53"/>
      <c r="HB107" s="53"/>
    </row>
    <row r="108" spans="1:210" ht="14.1" customHeight="1" x14ac:dyDescent="0.3">
      <c r="B108" s="20" t="s">
        <v>161</v>
      </c>
      <c r="C108" s="10" t="s">
        <v>162</v>
      </c>
      <c r="D108" s="21">
        <v>29.5</v>
      </c>
      <c r="E108" s="21">
        <v>34.799999999999997</v>
      </c>
      <c r="F108" s="21">
        <v>45.4</v>
      </c>
      <c r="G108" s="21">
        <v>56.4</v>
      </c>
      <c r="H108" s="21">
        <v>65.599999999999994</v>
      </c>
      <c r="I108" s="21">
        <v>75.7</v>
      </c>
      <c r="J108" s="21">
        <v>81.400000000000006</v>
      </c>
      <c r="K108" s="21">
        <v>79.3</v>
      </c>
      <c r="L108" s="21">
        <v>70.3</v>
      </c>
      <c r="M108" s="21">
        <v>58.6</v>
      </c>
      <c r="N108" s="21">
        <v>44.7</v>
      </c>
      <c r="O108" s="22">
        <v>33</v>
      </c>
      <c r="P108" s="48">
        <v>2.6</v>
      </c>
      <c r="Q108" s="23">
        <v>19.100000000000001</v>
      </c>
      <c r="R108" s="24">
        <v>20.7</v>
      </c>
      <c r="S108" s="24">
        <v>21.6</v>
      </c>
      <c r="T108" s="24">
        <v>21.6</v>
      </c>
      <c r="U108" s="24">
        <v>20.3</v>
      </c>
      <c r="V108" s="24">
        <v>20.8</v>
      </c>
      <c r="W108" s="24">
        <v>21.8</v>
      </c>
      <c r="X108" s="24">
        <v>21.4</v>
      </c>
      <c r="Y108" s="24">
        <v>21.9</v>
      </c>
      <c r="Z108" s="24">
        <v>21.5</v>
      </c>
      <c r="AA108" s="24">
        <v>20</v>
      </c>
      <c r="AB108" s="29">
        <v>18.100000000000001</v>
      </c>
      <c r="AC108" s="31">
        <f t="shared" si="72"/>
        <v>39.049999999999997</v>
      </c>
      <c r="AD108" s="21">
        <f t="shared" si="73"/>
        <v>45.15</v>
      </c>
      <c r="AE108" s="21">
        <f t="shared" si="74"/>
        <v>56.2</v>
      </c>
      <c r="AF108" s="21">
        <f t="shared" si="75"/>
        <v>67.2</v>
      </c>
      <c r="AG108" s="21">
        <f t="shared" si="76"/>
        <v>75.75</v>
      </c>
      <c r="AH108" s="21">
        <f t="shared" si="77"/>
        <v>86.100000000000009</v>
      </c>
      <c r="AI108" s="21">
        <f t="shared" si="78"/>
        <v>92.300000000000011</v>
      </c>
      <c r="AJ108" s="21">
        <f t="shared" si="79"/>
        <v>90</v>
      </c>
      <c r="AK108" s="21">
        <f t="shared" si="80"/>
        <v>81.25</v>
      </c>
      <c r="AL108" s="21">
        <f t="shared" si="81"/>
        <v>69.349999999999994</v>
      </c>
      <c r="AM108" s="21">
        <f t="shared" si="82"/>
        <v>54.7</v>
      </c>
      <c r="AN108" s="22">
        <f t="shared" si="83"/>
        <v>42.05</v>
      </c>
      <c r="AO108" s="31">
        <f t="shared" si="84"/>
        <v>19.95</v>
      </c>
      <c r="AP108" s="21">
        <f t="shared" si="85"/>
        <v>24.449999999999996</v>
      </c>
      <c r="AQ108" s="21">
        <f t="shared" si="86"/>
        <v>34.599999999999994</v>
      </c>
      <c r="AR108" s="21">
        <f t="shared" si="87"/>
        <v>45.599999999999994</v>
      </c>
      <c r="AS108" s="21">
        <f t="shared" si="88"/>
        <v>55.449999999999996</v>
      </c>
      <c r="AT108" s="21">
        <f t="shared" si="89"/>
        <v>65.3</v>
      </c>
      <c r="AU108" s="21">
        <f t="shared" si="90"/>
        <v>70.5</v>
      </c>
      <c r="AV108" s="21">
        <f t="shared" si="91"/>
        <v>68.599999999999994</v>
      </c>
      <c r="AW108" s="21">
        <f t="shared" si="92"/>
        <v>59.349999999999994</v>
      </c>
      <c r="AX108" s="21">
        <f t="shared" si="93"/>
        <v>47.85</v>
      </c>
      <c r="AY108" s="21">
        <f t="shared" si="94"/>
        <v>34.700000000000003</v>
      </c>
      <c r="AZ108" s="21">
        <f t="shared" si="95"/>
        <v>23.95</v>
      </c>
      <c r="BF108" s="53"/>
      <c r="BG108" s="53"/>
      <c r="BH108" s="53"/>
      <c r="BI108" s="52"/>
      <c r="BJ108" s="52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14"/>
      <c r="DU108" s="214"/>
      <c r="DV108" s="214"/>
      <c r="DW108" s="214"/>
      <c r="DX108" s="214"/>
      <c r="DY108" s="214"/>
      <c r="DZ108" s="214"/>
      <c r="EA108" s="214"/>
      <c r="EB108" s="214"/>
      <c r="EC108" s="214"/>
      <c r="ED108" s="214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4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4"/>
      <c r="FA108" s="214"/>
      <c r="FB108" s="214"/>
      <c r="FC108" s="214"/>
      <c r="FD108" s="214"/>
      <c r="FE108" s="214"/>
      <c r="FF108" s="214"/>
      <c r="FG108" s="214"/>
      <c r="FH108" s="214"/>
      <c r="FI108" s="214"/>
      <c r="FJ108" s="214"/>
      <c r="FK108" s="214"/>
      <c r="FL108" s="214"/>
      <c r="FM108" s="214"/>
      <c r="FN108" s="214"/>
      <c r="FO108" s="214"/>
      <c r="FP108" s="214"/>
      <c r="FQ108" s="214"/>
      <c r="FR108" s="214"/>
      <c r="FS108" s="214"/>
      <c r="FT108" s="214"/>
      <c r="FU108" s="214"/>
      <c r="FV108" s="214"/>
      <c r="FW108" s="214"/>
      <c r="FX108" s="214"/>
      <c r="FY108" s="214"/>
      <c r="FZ108" s="214"/>
      <c r="GA108" s="214"/>
      <c r="GB108" s="214"/>
      <c r="GC108" s="214"/>
      <c r="GD108" s="214"/>
      <c r="GE108" s="214"/>
      <c r="GF108" s="214"/>
      <c r="GG108" s="214"/>
      <c r="GH108" s="214"/>
      <c r="GI108" s="214"/>
      <c r="GJ108" s="214"/>
      <c r="GK108" s="214"/>
      <c r="GL108" s="214"/>
      <c r="GM108" s="214"/>
      <c r="GN108" s="214"/>
      <c r="GO108" s="214"/>
      <c r="GP108" s="214"/>
      <c r="GQ108" s="214"/>
      <c r="GR108" s="214"/>
      <c r="GS108" s="214"/>
      <c r="GT108" s="214"/>
      <c r="GU108" s="214"/>
      <c r="GV108" s="214"/>
      <c r="GW108" s="214"/>
      <c r="GX108" s="214"/>
      <c r="GY108" s="53"/>
      <c r="GZ108" s="53"/>
      <c r="HA108" s="53"/>
      <c r="HB108" s="53"/>
    </row>
    <row r="109" spans="1:210" ht="14.1" customHeight="1" x14ac:dyDescent="0.3">
      <c r="B109" s="1" t="s">
        <v>163</v>
      </c>
      <c r="C109" s="1" t="s">
        <v>164</v>
      </c>
      <c r="D109" s="21">
        <v>-4.0000000000006253E-2</v>
      </c>
      <c r="E109" s="21">
        <v>7.52</v>
      </c>
      <c r="F109" s="21">
        <v>21.02</v>
      </c>
      <c r="G109" s="21">
        <v>39.200000000000003</v>
      </c>
      <c r="H109" s="21">
        <v>53.6</v>
      </c>
      <c r="I109" s="21">
        <v>62.6</v>
      </c>
      <c r="J109" s="21">
        <v>67.099999999999994</v>
      </c>
      <c r="K109" s="21">
        <v>65.3</v>
      </c>
      <c r="L109" s="21">
        <v>54.14</v>
      </c>
      <c r="M109" s="21">
        <v>41.54</v>
      </c>
      <c r="N109" s="21">
        <v>22.46</v>
      </c>
      <c r="O109" s="22">
        <v>6.08</v>
      </c>
      <c r="P109" s="48">
        <v>-26</v>
      </c>
      <c r="Q109" s="23">
        <v>16.3</v>
      </c>
      <c r="R109" s="24">
        <v>16.8</v>
      </c>
      <c r="S109" s="24">
        <v>16.3</v>
      </c>
      <c r="T109" s="24">
        <v>21.1</v>
      </c>
      <c r="U109" s="24">
        <v>23.4</v>
      </c>
      <c r="V109" s="24">
        <v>20.5</v>
      </c>
      <c r="W109" s="24">
        <v>20.5</v>
      </c>
      <c r="X109" s="24">
        <v>21.9</v>
      </c>
      <c r="Y109" s="24">
        <v>20.9</v>
      </c>
      <c r="Z109" s="24">
        <v>18.3</v>
      </c>
      <c r="AA109" s="24">
        <v>14.3</v>
      </c>
      <c r="AB109" s="29">
        <v>15.3</v>
      </c>
      <c r="AC109" s="31">
        <f t="shared" si="72"/>
        <v>8.1099999999999941</v>
      </c>
      <c r="AD109" s="21">
        <f t="shared" si="73"/>
        <v>15.92</v>
      </c>
      <c r="AE109" s="21">
        <f t="shared" si="74"/>
        <v>29.17</v>
      </c>
      <c r="AF109" s="21">
        <f t="shared" si="75"/>
        <v>49.75</v>
      </c>
      <c r="AG109" s="21">
        <f t="shared" si="76"/>
        <v>65.3</v>
      </c>
      <c r="AH109" s="21">
        <f t="shared" si="77"/>
        <v>72.849999999999994</v>
      </c>
      <c r="AI109" s="21">
        <f t="shared" si="78"/>
        <v>77.349999999999994</v>
      </c>
      <c r="AJ109" s="21">
        <f t="shared" si="79"/>
        <v>76.25</v>
      </c>
      <c r="AK109" s="21">
        <f t="shared" si="80"/>
        <v>64.59</v>
      </c>
      <c r="AL109" s="21">
        <f t="shared" si="81"/>
        <v>50.69</v>
      </c>
      <c r="AM109" s="21">
        <f t="shared" si="82"/>
        <v>29.61</v>
      </c>
      <c r="AN109" s="22">
        <f t="shared" si="83"/>
        <v>13.73</v>
      </c>
      <c r="AO109" s="31">
        <f t="shared" si="84"/>
        <v>-8.1900000000000066</v>
      </c>
      <c r="AP109" s="21">
        <f t="shared" si="85"/>
        <v>-0.88000000000000078</v>
      </c>
      <c r="AQ109" s="21">
        <f t="shared" si="86"/>
        <v>12.87</v>
      </c>
      <c r="AR109" s="21">
        <f t="shared" si="87"/>
        <v>28.650000000000002</v>
      </c>
      <c r="AS109" s="21">
        <f t="shared" si="88"/>
        <v>41.900000000000006</v>
      </c>
      <c r="AT109" s="21">
        <f t="shared" si="89"/>
        <v>52.35</v>
      </c>
      <c r="AU109" s="21">
        <f t="shared" si="90"/>
        <v>56.849999999999994</v>
      </c>
      <c r="AV109" s="21">
        <f t="shared" si="91"/>
        <v>54.349999999999994</v>
      </c>
      <c r="AW109" s="21">
        <f t="shared" si="92"/>
        <v>43.69</v>
      </c>
      <c r="AX109" s="21">
        <f t="shared" si="93"/>
        <v>32.39</v>
      </c>
      <c r="AY109" s="21">
        <f t="shared" si="94"/>
        <v>15.31</v>
      </c>
      <c r="AZ109" s="21">
        <f t="shared" si="95"/>
        <v>-1.5700000000000003</v>
      </c>
      <c r="BF109" s="53"/>
      <c r="BG109" s="53"/>
      <c r="BH109" s="53"/>
      <c r="BI109" s="211"/>
      <c r="BJ109" s="212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  <c r="GT109" s="214"/>
      <c r="GU109" s="214"/>
      <c r="GV109" s="214"/>
      <c r="GW109" s="214"/>
      <c r="GX109" s="214"/>
      <c r="GY109" s="53"/>
      <c r="GZ109" s="53"/>
      <c r="HA109" s="53"/>
      <c r="HB109" s="53"/>
    </row>
    <row r="110" spans="1:210" ht="14.1" customHeight="1" x14ac:dyDescent="0.3">
      <c r="B110" s="20" t="s">
        <v>165</v>
      </c>
      <c r="C110" s="10" t="s">
        <v>26</v>
      </c>
      <c r="D110" s="21">
        <v>22.8</v>
      </c>
      <c r="E110" s="21">
        <v>24.8</v>
      </c>
      <c r="F110" s="21">
        <v>33.700000000000003</v>
      </c>
      <c r="G110" s="21">
        <v>44.4</v>
      </c>
      <c r="H110" s="21">
        <v>55.5</v>
      </c>
      <c r="I110" s="21">
        <v>64.2</v>
      </c>
      <c r="J110" s="21">
        <v>69.7</v>
      </c>
      <c r="K110" s="21">
        <v>68</v>
      </c>
      <c r="L110" s="21">
        <v>60.2</v>
      </c>
      <c r="M110" s="21">
        <v>50</v>
      </c>
      <c r="N110" s="21">
        <v>39.4</v>
      </c>
      <c r="O110" s="22">
        <v>27.4</v>
      </c>
      <c r="P110" s="48">
        <v>1.4</v>
      </c>
      <c r="Q110" s="23">
        <v>13.9</v>
      </c>
      <c r="R110" s="24">
        <v>14.4</v>
      </c>
      <c r="S110" s="24">
        <v>15.6</v>
      </c>
      <c r="T110" s="24">
        <v>17.100000000000001</v>
      </c>
      <c r="U110" s="24">
        <v>18</v>
      </c>
      <c r="V110" s="24">
        <v>17</v>
      </c>
      <c r="W110" s="24">
        <v>16.2</v>
      </c>
      <c r="X110" s="24">
        <v>156</v>
      </c>
      <c r="Y110" s="24">
        <v>15.5</v>
      </c>
      <c r="Z110" s="24">
        <v>15.6</v>
      </c>
      <c r="AA110" s="24">
        <v>14</v>
      </c>
      <c r="AB110" s="29">
        <v>13.6</v>
      </c>
      <c r="AC110" s="31">
        <f t="shared" si="72"/>
        <v>29.75</v>
      </c>
      <c r="AD110" s="21">
        <f t="shared" si="73"/>
        <v>32</v>
      </c>
      <c r="AE110" s="21">
        <f t="shared" si="74"/>
        <v>41.5</v>
      </c>
      <c r="AF110" s="21">
        <f t="shared" si="75"/>
        <v>52.95</v>
      </c>
      <c r="AG110" s="21">
        <f t="shared" si="76"/>
        <v>64.5</v>
      </c>
      <c r="AH110" s="21">
        <f t="shared" si="77"/>
        <v>72.7</v>
      </c>
      <c r="AI110" s="21">
        <f t="shared" si="78"/>
        <v>77.8</v>
      </c>
      <c r="AJ110" s="21">
        <f t="shared" si="79"/>
        <v>146</v>
      </c>
      <c r="AK110" s="21">
        <f t="shared" si="80"/>
        <v>67.95</v>
      </c>
      <c r="AL110" s="21">
        <f t="shared" si="81"/>
        <v>57.8</v>
      </c>
      <c r="AM110" s="21">
        <f t="shared" si="82"/>
        <v>46.4</v>
      </c>
      <c r="AN110" s="22">
        <f t="shared" si="83"/>
        <v>34.199999999999996</v>
      </c>
      <c r="AO110" s="31">
        <f t="shared" si="84"/>
        <v>15.850000000000001</v>
      </c>
      <c r="AP110" s="21">
        <f t="shared" si="85"/>
        <v>17.600000000000001</v>
      </c>
      <c r="AQ110" s="21">
        <f t="shared" si="86"/>
        <v>25.900000000000002</v>
      </c>
      <c r="AR110" s="21">
        <f t="shared" si="87"/>
        <v>35.849999999999994</v>
      </c>
      <c r="AS110" s="21">
        <f t="shared" si="88"/>
        <v>46.5</v>
      </c>
      <c r="AT110" s="21">
        <f t="shared" si="89"/>
        <v>55.7</v>
      </c>
      <c r="AU110" s="21">
        <f t="shared" si="90"/>
        <v>61.6</v>
      </c>
      <c r="AV110" s="21">
        <f t="shared" si="91"/>
        <v>-10</v>
      </c>
      <c r="AW110" s="21">
        <f t="shared" si="92"/>
        <v>52.45</v>
      </c>
      <c r="AX110" s="21">
        <f t="shared" si="93"/>
        <v>42.2</v>
      </c>
      <c r="AY110" s="21">
        <f t="shared" si="94"/>
        <v>32.4</v>
      </c>
      <c r="AZ110" s="21">
        <f t="shared" si="95"/>
        <v>20.599999999999998</v>
      </c>
      <c r="BF110" s="53"/>
      <c r="BG110" s="53"/>
      <c r="BH110" s="53"/>
      <c r="BI110" s="52"/>
      <c r="BJ110" s="52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4"/>
      <c r="FL110" s="214"/>
      <c r="FM110" s="214"/>
      <c r="FN110" s="214"/>
      <c r="FO110" s="214"/>
      <c r="FP110" s="214"/>
      <c r="FQ110" s="214"/>
      <c r="FR110" s="214"/>
      <c r="FS110" s="214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  <c r="GT110" s="214"/>
      <c r="GU110" s="214"/>
      <c r="GV110" s="214"/>
      <c r="GW110" s="214"/>
      <c r="GX110" s="214"/>
      <c r="GY110" s="53"/>
      <c r="GZ110" s="53"/>
      <c r="HA110" s="53"/>
      <c r="HB110" s="53"/>
    </row>
    <row r="111" spans="1:210" ht="14.1" customHeight="1" x14ac:dyDescent="0.3">
      <c r="B111" s="13"/>
      <c r="C111" s="14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F111" s="53"/>
      <c r="BG111" s="53"/>
      <c r="BH111" s="53"/>
      <c r="BI111" s="211"/>
      <c r="BJ111" s="212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  <c r="GT111" s="214"/>
      <c r="GU111" s="214"/>
      <c r="GV111" s="214"/>
      <c r="GW111" s="214"/>
      <c r="GX111" s="214"/>
      <c r="GY111" s="53"/>
      <c r="GZ111" s="53"/>
      <c r="HA111" s="53"/>
      <c r="HB111" s="53"/>
    </row>
    <row r="112" spans="1:210" ht="14.1" customHeight="1" x14ac:dyDescent="0.3">
      <c r="A112" s="53"/>
      <c r="B112" s="53"/>
      <c r="C112" s="53"/>
      <c r="D112" s="5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46"/>
      <c r="AD112" s="46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53"/>
      <c r="BB112" s="53"/>
      <c r="BC112" s="53"/>
      <c r="BD112" s="53"/>
      <c r="BE112" s="53"/>
      <c r="BF112" s="53"/>
      <c r="BG112" s="53"/>
      <c r="BH112" s="53"/>
      <c r="BI112" s="211"/>
      <c r="BJ112" s="212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4"/>
      <c r="FU112" s="214"/>
      <c r="FV112" s="214"/>
      <c r="FW112" s="214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4"/>
      <c r="GI112" s="214"/>
      <c r="GJ112" s="214"/>
      <c r="GK112" s="214"/>
      <c r="GL112" s="214"/>
      <c r="GM112" s="214"/>
      <c r="GN112" s="214"/>
      <c r="GO112" s="214"/>
      <c r="GP112" s="214"/>
      <c r="GQ112" s="214"/>
      <c r="GR112" s="214"/>
      <c r="GS112" s="214"/>
      <c r="GT112" s="214"/>
      <c r="GU112" s="214"/>
      <c r="GV112" s="214"/>
      <c r="GW112" s="214"/>
      <c r="GX112" s="214"/>
      <c r="GY112" s="53"/>
      <c r="GZ112" s="53"/>
      <c r="HA112" s="53"/>
      <c r="HB112" s="53"/>
    </row>
    <row r="113" spans="1:210" ht="14.1" customHeight="1" x14ac:dyDescent="0.3">
      <c r="A113" s="53"/>
      <c r="B113" s="53"/>
      <c r="C113" s="53"/>
      <c r="D113" s="46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53"/>
      <c r="AD113" s="53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2"/>
      <c r="BJ113" s="52"/>
      <c r="BK113" s="214"/>
      <c r="BL113" s="214"/>
      <c r="BM113" s="214"/>
      <c r="BN113" s="214"/>
      <c r="BO113" s="214"/>
      <c r="BP113" s="214"/>
      <c r="BQ113" s="214"/>
      <c r="BR113" s="214"/>
      <c r="BS113" s="214"/>
      <c r="BT113" s="214"/>
      <c r="BU113" s="214"/>
      <c r="BV113" s="214"/>
      <c r="BW113" s="214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4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4"/>
      <c r="EE113" s="214"/>
      <c r="EF113" s="214"/>
      <c r="EG113" s="214"/>
      <c r="EH113" s="214"/>
      <c r="EI113" s="214"/>
      <c r="EJ113" s="214"/>
      <c r="EK113" s="214"/>
      <c r="EL113" s="214"/>
      <c r="EM113" s="214"/>
      <c r="EN113" s="214"/>
      <c r="EO113" s="214"/>
      <c r="EP113" s="214"/>
      <c r="EQ113" s="214"/>
      <c r="ER113" s="214"/>
      <c r="ES113" s="214"/>
      <c r="ET113" s="214"/>
      <c r="EU113" s="214"/>
      <c r="EV113" s="214"/>
      <c r="EW113" s="214"/>
      <c r="EX113" s="214"/>
      <c r="EY113" s="214"/>
      <c r="EZ113" s="214"/>
      <c r="FA113" s="214"/>
      <c r="FB113" s="214"/>
      <c r="FC113" s="214"/>
      <c r="FD113" s="214"/>
      <c r="FE113" s="214"/>
      <c r="FF113" s="214"/>
      <c r="FG113" s="214"/>
      <c r="FH113" s="214"/>
      <c r="FI113" s="214"/>
      <c r="FJ113" s="214"/>
      <c r="FK113" s="214"/>
      <c r="FL113" s="214"/>
      <c r="FM113" s="214"/>
      <c r="FN113" s="214"/>
      <c r="FO113" s="214"/>
      <c r="FP113" s="214"/>
      <c r="FQ113" s="214"/>
      <c r="FR113" s="214"/>
      <c r="FS113" s="214"/>
      <c r="FT113" s="214"/>
      <c r="FU113" s="214"/>
      <c r="FV113" s="214"/>
      <c r="FW113" s="214"/>
      <c r="FX113" s="214"/>
      <c r="FY113" s="214"/>
      <c r="FZ113" s="214"/>
      <c r="GA113" s="214"/>
      <c r="GB113" s="214"/>
      <c r="GC113" s="214"/>
      <c r="GD113" s="214"/>
      <c r="GE113" s="214"/>
      <c r="GF113" s="214"/>
      <c r="GG113" s="214"/>
      <c r="GH113" s="214"/>
      <c r="GI113" s="214"/>
      <c r="GJ113" s="214"/>
      <c r="GK113" s="214"/>
      <c r="GL113" s="214"/>
      <c r="GM113" s="214"/>
      <c r="GN113" s="214"/>
      <c r="GO113" s="214"/>
      <c r="GP113" s="214"/>
      <c r="GQ113" s="214"/>
      <c r="GR113" s="214"/>
      <c r="GS113" s="214"/>
      <c r="GT113" s="214"/>
      <c r="GU113" s="214"/>
      <c r="GV113" s="214"/>
      <c r="GW113" s="214"/>
      <c r="GX113" s="214"/>
      <c r="GY113" s="53"/>
      <c r="GZ113" s="53"/>
      <c r="HA113" s="53"/>
      <c r="HB113" s="53"/>
    </row>
    <row r="114" spans="1:210" ht="14.1" customHeight="1" x14ac:dyDescent="0.3">
      <c r="A114" s="53"/>
      <c r="B114" s="53"/>
      <c r="C114" s="53"/>
      <c r="D114" s="46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53"/>
      <c r="AD114" s="53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211"/>
      <c r="BJ114" s="212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4"/>
      <c r="EO114" s="214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4"/>
      <c r="FA114" s="214"/>
      <c r="FB114" s="214"/>
      <c r="FC114" s="214"/>
      <c r="FD114" s="214"/>
      <c r="FE114" s="214"/>
      <c r="FF114" s="214"/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4"/>
      <c r="FW114" s="214"/>
      <c r="FX114" s="214"/>
      <c r="FY114" s="214"/>
      <c r="FZ114" s="214"/>
      <c r="GA114" s="214"/>
      <c r="GB114" s="214"/>
      <c r="GC114" s="214"/>
      <c r="GD114" s="214"/>
      <c r="GE114" s="214"/>
      <c r="GF114" s="214"/>
      <c r="GG114" s="214"/>
      <c r="GH114" s="214"/>
      <c r="GI114" s="214"/>
      <c r="GJ114" s="214"/>
      <c r="GK114" s="214"/>
      <c r="GL114" s="214"/>
      <c r="GM114" s="214"/>
      <c r="GN114" s="214"/>
      <c r="GO114" s="214"/>
      <c r="GP114" s="214"/>
      <c r="GQ114" s="214"/>
      <c r="GR114" s="214"/>
      <c r="GS114" s="214"/>
      <c r="GT114" s="214"/>
      <c r="GU114" s="214"/>
      <c r="GV114" s="214"/>
      <c r="GW114" s="214"/>
      <c r="GX114" s="214"/>
      <c r="GY114" s="53"/>
      <c r="GZ114" s="53"/>
      <c r="HA114" s="53"/>
      <c r="HB114" s="53"/>
    </row>
    <row r="115" spans="1:210" ht="14.1" customHeight="1" x14ac:dyDescent="0.3">
      <c r="A115" s="53"/>
      <c r="B115" s="53"/>
      <c r="C115" s="53"/>
      <c r="D115" s="46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53"/>
      <c r="AD115" s="53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215"/>
      <c r="BJ115" s="215"/>
      <c r="BK115" s="215"/>
      <c r="BL115" s="215"/>
      <c r="BM115" s="215"/>
      <c r="BN115" s="215"/>
      <c r="BO115" s="215"/>
      <c r="BP115" s="215"/>
      <c r="BQ115" s="215"/>
      <c r="BR115" s="215"/>
      <c r="BS115" s="215"/>
      <c r="BT115" s="215"/>
      <c r="BU115" s="215"/>
      <c r="BV115" s="215"/>
      <c r="BW115" s="215"/>
      <c r="BX115" s="215"/>
      <c r="BY115" s="215"/>
      <c r="BZ115" s="215"/>
      <c r="CA115" s="215"/>
      <c r="CB115" s="215"/>
      <c r="CC115" s="215"/>
      <c r="CD115" s="215"/>
      <c r="CE115" s="215"/>
      <c r="CF115" s="215"/>
      <c r="CG115" s="215"/>
      <c r="CH115" s="215"/>
      <c r="CI115" s="215"/>
      <c r="CJ115" s="215"/>
      <c r="CK115" s="215"/>
      <c r="CL115" s="215"/>
      <c r="CM115" s="215"/>
      <c r="CN115" s="215"/>
      <c r="CO115" s="215"/>
      <c r="CP115" s="215"/>
      <c r="CQ115" s="215"/>
      <c r="CR115" s="215"/>
      <c r="CS115" s="215"/>
      <c r="CT115" s="215"/>
      <c r="CU115" s="215"/>
      <c r="CV115" s="215"/>
      <c r="CW115" s="215"/>
      <c r="CX115" s="215"/>
      <c r="CY115" s="215"/>
      <c r="CZ115" s="215"/>
      <c r="DA115" s="215"/>
      <c r="DB115" s="215"/>
      <c r="DC115" s="215"/>
      <c r="DD115" s="215"/>
      <c r="DE115" s="215"/>
      <c r="DF115" s="215"/>
      <c r="DG115" s="215"/>
      <c r="DH115" s="215"/>
      <c r="DI115" s="215"/>
      <c r="DJ115" s="215"/>
      <c r="DK115" s="215"/>
      <c r="DL115" s="215"/>
      <c r="DM115" s="215"/>
      <c r="DN115" s="215"/>
      <c r="DO115" s="215"/>
      <c r="DP115" s="215"/>
      <c r="DQ115" s="215"/>
      <c r="DR115" s="215"/>
      <c r="DS115" s="215"/>
      <c r="DT115" s="215"/>
      <c r="DU115" s="215"/>
      <c r="DV115" s="215"/>
      <c r="DW115" s="215"/>
      <c r="DX115" s="215"/>
      <c r="DY115" s="215"/>
      <c r="DZ115" s="215"/>
      <c r="EA115" s="215"/>
      <c r="EB115" s="215"/>
      <c r="EC115" s="215"/>
      <c r="ED115" s="215"/>
      <c r="EE115" s="215"/>
      <c r="EF115" s="215"/>
      <c r="EG115" s="215"/>
      <c r="EH115" s="215"/>
      <c r="EI115" s="215"/>
      <c r="EJ115" s="215"/>
      <c r="EK115" s="215"/>
      <c r="EL115" s="215"/>
      <c r="EM115" s="215"/>
      <c r="EN115" s="215"/>
      <c r="EO115" s="215"/>
      <c r="EP115" s="215"/>
      <c r="EQ115" s="215"/>
      <c r="ER115" s="215"/>
      <c r="ES115" s="215"/>
      <c r="ET115" s="215"/>
      <c r="EU115" s="215"/>
      <c r="EV115" s="215"/>
      <c r="EW115" s="215"/>
      <c r="EX115" s="215"/>
      <c r="EY115" s="215"/>
      <c r="EZ115" s="215"/>
      <c r="FA115" s="215"/>
      <c r="FB115" s="215"/>
      <c r="FC115" s="215"/>
      <c r="FD115" s="215"/>
      <c r="FE115" s="215"/>
      <c r="FF115" s="215"/>
      <c r="FG115" s="215"/>
      <c r="FH115" s="215"/>
      <c r="FI115" s="215"/>
      <c r="FJ115" s="215"/>
      <c r="FK115" s="215"/>
      <c r="FL115" s="215"/>
      <c r="FM115" s="215"/>
      <c r="FN115" s="215"/>
      <c r="FO115" s="215"/>
      <c r="FP115" s="215"/>
      <c r="FQ115" s="215"/>
      <c r="FR115" s="215"/>
      <c r="FS115" s="215"/>
      <c r="FT115" s="215"/>
      <c r="FU115" s="215"/>
      <c r="FV115" s="215"/>
      <c r="FW115" s="215"/>
      <c r="FX115" s="215"/>
      <c r="FY115" s="215"/>
      <c r="FZ115" s="215"/>
      <c r="GA115" s="215"/>
      <c r="GB115" s="215"/>
      <c r="GC115" s="215"/>
      <c r="GD115" s="215"/>
      <c r="GE115" s="215"/>
      <c r="GF115" s="215"/>
      <c r="GG115" s="215"/>
      <c r="GH115" s="215"/>
      <c r="GI115" s="215"/>
      <c r="GJ115" s="215"/>
      <c r="GK115" s="215"/>
      <c r="GL115" s="215"/>
      <c r="GM115" s="215"/>
      <c r="GN115" s="215"/>
      <c r="GO115" s="215"/>
      <c r="GP115" s="215"/>
      <c r="GQ115" s="215"/>
      <c r="GR115" s="215"/>
      <c r="GS115" s="215"/>
      <c r="GT115" s="215"/>
      <c r="GU115" s="215"/>
      <c r="GV115" s="215"/>
      <c r="GW115" s="215"/>
      <c r="GX115" s="215"/>
      <c r="GY115" s="53"/>
      <c r="GZ115" s="53"/>
      <c r="HA115" s="53"/>
      <c r="HB115" s="53"/>
    </row>
    <row r="116" spans="1:210" ht="14.1" customHeight="1" x14ac:dyDescent="0.3">
      <c r="A116" s="53"/>
      <c r="B116" s="53"/>
      <c r="C116" s="53"/>
      <c r="D116" s="46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53"/>
      <c r="AD116" s="53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5"/>
      <c r="DG116" s="215"/>
      <c r="DH116" s="215"/>
      <c r="DI116" s="215"/>
      <c r="DJ116" s="215"/>
      <c r="DK116" s="215"/>
      <c r="DL116" s="215"/>
      <c r="DM116" s="215"/>
      <c r="DN116" s="215"/>
      <c r="DO116" s="215"/>
      <c r="DP116" s="215"/>
      <c r="DQ116" s="215"/>
      <c r="DR116" s="215"/>
      <c r="DS116" s="215"/>
      <c r="DT116" s="215"/>
      <c r="DU116" s="215"/>
      <c r="DV116" s="215"/>
      <c r="DW116" s="215"/>
      <c r="DX116" s="215"/>
      <c r="DY116" s="215"/>
      <c r="DZ116" s="215"/>
      <c r="EA116" s="215"/>
      <c r="EB116" s="215"/>
      <c r="EC116" s="215"/>
      <c r="ED116" s="215"/>
      <c r="EE116" s="215"/>
      <c r="EF116" s="215"/>
      <c r="EG116" s="215"/>
      <c r="EH116" s="215"/>
      <c r="EI116" s="215"/>
      <c r="EJ116" s="215"/>
      <c r="EK116" s="215"/>
      <c r="EL116" s="215"/>
      <c r="EM116" s="215"/>
      <c r="EN116" s="215"/>
      <c r="EO116" s="215"/>
      <c r="EP116" s="215"/>
      <c r="EQ116" s="215"/>
      <c r="ER116" s="215"/>
      <c r="ES116" s="215"/>
      <c r="ET116" s="215"/>
      <c r="EU116" s="215"/>
      <c r="EV116" s="215"/>
      <c r="EW116" s="215"/>
      <c r="EX116" s="215"/>
      <c r="EY116" s="215"/>
      <c r="EZ116" s="215"/>
      <c r="FA116" s="215"/>
      <c r="FB116" s="215"/>
      <c r="FC116" s="215"/>
      <c r="FD116" s="215"/>
      <c r="FE116" s="215"/>
      <c r="FF116" s="215"/>
      <c r="FG116" s="215"/>
      <c r="FH116" s="215"/>
      <c r="FI116" s="215"/>
      <c r="FJ116" s="215"/>
      <c r="FK116" s="215"/>
      <c r="FL116" s="215"/>
      <c r="FM116" s="215"/>
      <c r="FN116" s="215"/>
      <c r="FO116" s="215"/>
      <c r="FP116" s="215"/>
      <c r="FQ116" s="215"/>
      <c r="FR116" s="215"/>
      <c r="FS116" s="215"/>
      <c r="FT116" s="215"/>
      <c r="FU116" s="215"/>
      <c r="FV116" s="215"/>
      <c r="FW116" s="215"/>
      <c r="FX116" s="215"/>
      <c r="FY116" s="215"/>
      <c r="FZ116" s="215"/>
      <c r="GA116" s="215"/>
      <c r="GB116" s="215"/>
      <c r="GC116" s="215"/>
      <c r="GD116" s="215"/>
      <c r="GE116" s="215"/>
      <c r="GF116" s="215"/>
      <c r="GG116" s="215"/>
      <c r="GH116" s="215"/>
      <c r="GI116" s="215"/>
      <c r="GJ116" s="215"/>
      <c r="GK116" s="215"/>
      <c r="GL116" s="215"/>
      <c r="GM116" s="215"/>
      <c r="GN116" s="215"/>
      <c r="GO116" s="215"/>
      <c r="GP116" s="215"/>
      <c r="GQ116" s="215"/>
      <c r="GR116" s="215"/>
      <c r="GS116" s="215"/>
      <c r="GT116" s="215"/>
      <c r="GU116" s="215"/>
      <c r="GV116" s="215"/>
      <c r="GW116" s="215"/>
      <c r="GX116" s="215"/>
      <c r="GY116" s="53"/>
      <c r="GZ116" s="53"/>
      <c r="HA116" s="53"/>
      <c r="HB116" s="53"/>
    </row>
    <row r="117" spans="1:210" ht="14.1" customHeight="1" x14ac:dyDescent="0.3">
      <c r="A117" s="53"/>
      <c r="B117" s="53"/>
      <c r="C117" s="53"/>
      <c r="D117" s="46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53"/>
      <c r="AD117" s="53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211"/>
      <c r="BJ117" s="212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  <c r="FM117" s="214"/>
      <c r="FN117" s="214"/>
      <c r="FO117" s="214"/>
      <c r="FP117" s="214"/>
      <c r="FQ117" s="214"/>
      <c r="FR117" s="214"/>
      <c r="FS117" s="214"/>
      <c r="FT117" s="214"/>
      <c r="FU117" s="214"/>
      <c r="FV117" s="214"/>
      <c r="FW117" s="214"/>
      <c r="FX117" s="214"/>
      <c r="FY117" s="214"/>
      <c r="FZ117" s="214"/>
      <c r="GA117" s="214"/>
      <c r="GB117" s="214"/>
      <c r="GC117" s="214"/>
      <c r="GD117" s="214"/>
      <c r="GE117" s="214"/>
      <c r="GF117" s="214"/>
      <c r="GG117" s="214"/>
      <c r="GH117" s="214"/>
      <c r="GI117" s="214"/>
      <c r="GJ117" s="214"/>
      <c r="GK117" s="214"/>
      <c r="GL117" s="214"/>
      <c r="GM117" s="214"/>
      <c r="GN117" s="214"/>
      <c r="GO117" s="214"/>
      <c r="GP117" s="214"/>
      <c r="GQ117" s="214"/>
      <c r="GR117" s="214"/>
      <c r="GS117" s="214"/>
      <c r="GT117" s="214"/>
      <c r="GU117" s="214"/>
      <c r="GV117" s="214"/>
      <c r="GW117" s="214"/>
      <c r="GX117" s="214"/>
      <c r="GY117" s="53"/>
      <c r="GZ117" s="53"/>
      <c r="HA117" s="53"/>
      <c r="HB117" s="53"/>
    </row>
    <row r="118" spans="1:210" ht="14.1" customHeight="1" x14ac:dyDescent="0.3">
      <c r="A118" s="53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46"/>
      <c r="AF118" s="51"/>
      <c r="AG118" s="53"/>
      <c r="AH118" s="46"/>
      <c r="AI118" s="51"/>
      <c r="AJ118" s="52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211"/>
      <c r="BJ118" s="212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  <c r="CM118" s="214"/>
      <c r="CN118" s="214"/>
      <c r="CO118" s="214"/>
      <c r="CP118" s="214"/>
      <c r="CQ118" s="214"/>
      <c r="CR118" s="214"/>
      <c r="CS118" s="214"/>
      <c r="CT118" s="214"/>
      <c r="CU118" s="214"/>
      <c r="CV118" s="214"/>
      <c r="CW118" s="214"/>
      <c r="CX118" s="214"/>
      <c r="CY118" s="214"/>
      <c r="CZ118" s="214"/>
      <c r="DA118" s="214"/>
      <c r="DB118" s="214"/>
      <c r="DC118" s="214"/>
      <c r="DD118" s="214"/>
      <c r="DE118" s="214"/>
      <c r="DF118" s="214"/>
      <c r="DG118" s="214"/>
      <c r="DH118" s="214"/>
      <c r="DI118" s="214"/>
      <c r="DJ118" s="214"/>
      <c r="DK118" s="214"/>
      <c r="DL118" s="214"/>
      <c r="DM118" s="214"/>
      <c r="DN118" s="214"/>
      <c r="DO118" s="214"/>
      <c r="DP118" s="214"/>
      <c r="DQ118" s="214"/>
      <c r="DR118" s="214"/>
      <c r="DS118" s="214"/>
      <c r="DT118" s="214"/>
      <c r="DU118" s="214"/>
      <c r="DV118" s="214"/>
      <c r="DW118" s="214"/>
      <c r="DX118" s="214"/>
      <c r="DY118" s="214"/>
      <c r="DZ118" s="214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4"/>
      <c r="FB118" s="214"/>
      <c r="FC118" s="214"/>
      <c r="FD118" s="214"/>
      <c r="FE118" s="214"/>
      <c r="FF118" s="214"/>
      <c r="FG118" s="214"/>
      <c r="FH118" s="214"/>
      <c r="FI118" s="214"/>
      <c r="FJ118" s="214"/>
      <c r="FK118" s="214"/>
      <c r="FL118" s="214"/>
      <c r="FM118" s="214"/>
      <c r="FN118" s="214"/>
      <c r="FO118" s="214"/>
      <c r="FP118" s="214"/>
      <c r="FQ118" s="214"/>
      <c r="FR118" s="214"/>
      <c r="FS118" s="214"/>
      <c r="FT118" s="214"/>
      <c r="FU118" s="214"/>
      <c r="FV118" s="214"/>
      <c r="FW118" s="214"/>
      <c r="FX118" s="214"/>
      <c r="FY118" s="214"/>
      <c r="FZ118" s="214"/>
      <c r="GA118" s="214"/>
      <c r="GB118" s="214"/>
      <c r="GC118" s="214"/>
      <c r="GD118" s="214"/>
      <c r="GE118" s="214"/>
      <c r="GF118" s="214"/>
      <c r="GG118" s="214"/>
      <c r="GH118" s="214"/>
      <c r="GI118" s="214"/>
      <c r="GJ118" s="214"/>
      <c r="GK118" s="214"/>
      <c r="GL118" s="214"/>
      <c r="GM118" s="214"/>
      <c r="GN118" s="214"/>
      <c r="GO118" s="214"/>
      <c r="GP118" s="214"/>
      <c r="GQ118" s="214"/>
      <c r="GR118" s="214"/>
      <c r="GS118" s="214"/>
      <c r="GT118" s="214"/>
      <c r="GU118" s="214"/>
      <c r="GV118" s="214"/>
      <c r="GW118" s="214"/>
      <c r="GX118" s="214"/>
      <c r="GY118" s="53"/>
      <c r="GZ118" s="53"/>
      <c r="HA118" s="53"/>
      <c r="HB118" s="53"/>
    </row>
    <row r="119" spans="1:210" ht="14.1" customHeight="1" x14ac:dyDescent="0.3">
      <c r="A119" s="53"/>
      <c r="B119" s="52"/>
      <c r="C119" s="52"/>
      <c r="D119" s="46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46"/>
      <c r="AF119" s="52"/>
      <c r="AG119" s="52"/>
      <c r="AH119" s="46"/>
      <c r="AI119" s="53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212"/>
      <c r="BJ119" s="212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4"/>
      <c r="CT119" s="214"/>
      <c r="CU119" s="214"/>
      <c r="CV119" s="214"/>
      <c r="CW119" s="214"/>
      <c r="CX119" s="214"/>
      <c r="CY119" s="214"/>
      <c r="CZ119" s="214"/>
      <c r="DA119" s="214"/>
      <c r="DB119" s="214"/>
      <c r="DC119" s="214"/>
      <c r="DD119" s="214"/>
      <c r="DE119" s="214"/>
      <c r="DF119" s="214"/>
      <c r="DG119" s="214"/>
      <c r="DH119" s="214"/>
      <c r="DI119" s="214"/>
      <c r="DJ119" s="214"/>
      <c r="DK119" s="214"/>
      <c r="DL119" s="214"/>
      <c r="DM119" s="214"/>
      <c r="DN119" s="214"/>
      <c r="DO119" s="214"/>
      <c r="DP119" s="214"/>
      <c r="DQ119" s="214"/>
      <c r="DR119" s="214"/>
      <c r="DS119" s="214"/>
      <c r="DT119" s="214"/>
      <c r="DU119" s="214"/>
      <c r="DV119" s="214"/>
      <c r="DW119" s="214"/>
      <c r="DX119" s="214"/>
      <c r="DY119" s="214"/>
      <c r="DZ119" s="214"/>
      <c r="EA119" s="214"/>
      <c r="EB119" s="214"/>
      <c r="EC119" s="214"/>
      <c r="ED119" s="214"/>
      <c r="EE119" s="214"/>
      <c r="EF119" s="214"/>
      <c r="EG119" s="214"/>
      <c r="EH119" s="214"/>
      <c r="EI119" s="214"/>
      <c r="EJ119" s="214"/>
      <c r="EK119" s="214"/>
      <c r="EL119" s="214"/>
      <c r="EM119" s="214"/>
      <c r="EN119" s="214"/>
      <c r="EO119" s="214"/>
      <c r="EP119" s="214"/>
      <c r="EQ119" s="214"/>
      <c r="ER119" s="214"/>
      <c r="ES119" s="214"/>
      <c r="ET119" s="214"/>
      <c r="EU119" s="214"/>
      <c r="EV119" s="214"/>
      <c r="EW119" s="214"/>
      <c r="EX119" s="214"/>
      <c r="EY119" s="214"/>
      <c r="EZ119" s="214"/>
      <c r="FA119" s="214"/>
      <c r="FB119" s="214"/>
      <c r="FC119" s="214"/>
      <c r="FD119" s="214"/>
      <c r="FE119" s="214"/>
      <c r="FF119" s="214"/>
      <c r="FG119" s="214"/>
      <c r="FH119" s="214"/>
      <c r="FI119" s="214"/>
      <c r="FJ119" s="214"/>
      <c r="FK119" s="214"/>
      <c r="FL119" s="214"/>
      <c r="FM119" s="214"/>
      <c r="FN119" s="214"/>
      <c r="FO119" s="214"/>
      <c r="FP119" s="214"/>
      <c r="FQ119" s="214"/>
      <c r="FR119" s="214"/>
      <c r="FS119" s="214"/>
      <c r="FT119" s="214"/>
      <c r="FU119" s="214"/>
      <c r="FV119" s="214"/>
      <c r="FW119" s="214"/>
      <c r="FX119" s="214"/>
      <c r="FY119" s="214"/>
      <c r="FZ119" s="214"/>
      <c r="GA119" s="214"/>
      <c r="GB119" s="214"/>
      <c r="GC119" s="214"/>
      <c r="GD119" s="214"/>
      <c r="GE119" s="214"/>
      <c r="GF119" s="214"/>
      <c r="GG119" s="214"/>
      <c r="GH119" s="214"/>
      <c r="GI119" s="214"/>
      <c r="GJ119" s="214"/>
      <c r="GK119" s="214"/>
      <c r="GL119" s="214"/>
      <c r="GM119" s="214"/>
      <c r="GN119" s="214"/>
      <c r="GO119" s="214"/>
      <c r="GP119" s="214"/>
      <c r="GQ119" s="214"/>
      <c r="GR119" s="214"/>
      <c r="GS119" s="214"/>
      <c r="GT119" s="214"/>
      <c r="GU119" s="214"/>
      <c r="GV119" s="214"/>
      <c r="GW119" s="214"/>
      <c r="GX119" s="214"/>
      <c r="GY119" s="53"/>
      <c r="GZ119" s="53"/>
      <c r="HA119" s="53"/>
      <c r="HB119" s="53"/>
    </row>
    <row r="120" spans="1:210" ht="14.1" customHeight="1" x14ac:dyDescent="0.3">
      <c r="A120" s="53"/>
      <c r="B120" s="53"/>
      <c r="C120" s="46"/>
      <c r="D120" s="54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53"/>
      <c r="AD120" s="53"/>
      <c r="AE120" s="46"/>
      <c r="AF120" s="46"/>
      <c r="AG120" s="54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53"/>
      <c r="BG120" s="53"/>
      <c r="BH120" s="53"/>
      <c r="BI120" s="211"/>
      <c r="BJ120" s="212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4"/>
      <c r="CT120" s="214"/>
      <c r="CU120" s="214"/>
      <c r="CV120" s="214"/>
      <c r="CW120" s="214"/>
      <c r="CX120" s="214"/>
      <c r="CY120" s="214"/>
      <c r="CZ120" s="214"/>
      <c r="DA120" s="214"/>
      <c r="DB120" s="214"/>
      <c r="DC120" s="214"/>
      <c r="DD120" s="214"/>
      <c r="DE120" s="214"/>
      <c r="DF120" s="214"/>
      <c r="DG120" s="214"/>
      <c r="DH120" s="214"/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4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4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4"/>
      <c r="FL120" s="214"/>
      <c r="FM120" s="214"/>
      <c r="FN120" s="214"/>
      <c r="FO120" s="214"/>
      <c r="FP120" s="214"/>
      <c r="FQ120" s="214"/>
      <c r="FR120" s="214"/>
      <c r="FS120" s="214"/>
      <c r="FT120" s="214"/>
      <c r="FU120" s="214"/>
      <c r="FV120" s="214"/>
      <c r="FW120" s="214"/>
      <c r="FX120" s="214"/>
      <c r="FY120" s="214"/>
      <c r="FZ120" s="214"/>
      <c r="GA120" s="214"/>
      <c r="GB120" s="214"/>
      <c r="GC120" s="214"/>
      <c r="GD120" s="214"/>
      <c r="GE120" s="214"/>
      <c r="GF120" s="214"/>
      <c r="GG120" s="214"/>
      <c r="GH120" s="214"/>
      <c r="GI120" s="214"/>
      <c r="GJ120" s="214"/>
      <c r="GK120" s="214"/>
      <c r="GL120" s="214"/>
      <c r="GM120" s="214"/>
      <c r="GN120" s="214"/>
      <c r="GO120" s="214"/>
      <c r="GP120" s="214"/>
      <c r="GQ120" s="214"/>
      <c r="GR120" s="214"/>
      <c r="GS120" s="214"/>
      <c r="GT120" s="214"/>
      <c r="GU120" s="214"/>
      <c r="GV120" s="214"/>
      <c r="GW120" s="214"/>
      <c r="GX120" s="214"/>
      <c r="GY120" s="53"/>
      <c r="GZ120" s="53"/>
      <c r="HA120" s="53"/>
      <c r="HB120" s="53"/>
    </row>
    <row r="121" spans="1:210" ht="14.1" customHeight="1" x14ac:dyDescent="0.3">
      <c r="A121" s="53"/>
      <c r="B121" s="53"/>
      <c r="C121" s="46"/>
      <c r="D121" s="46"/>
      <c r="E121" s="46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53"/>
      <c r="AD121" s="53"/>
      <c r="AE121" s="46"/>
      <c r="AF121" s="46"/>
      <c r="AG121" s="46"/>
      <c r="AH121" s="46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53"/>
      <c r="BG121" s="53"/>
      <c r="BH121" s="53"/>
      <c r="BI121" s="211"/>
      <c r="BJ121" s="212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  <c r="FM121" s="214"/>
      <c r="FN121" s="214"/>
      <c r="FO121" s="214"/>
      <c r="FP121" s="214"/>
      <c r="FQ121" s="214"/>
      <c r="FR121" s="214"/>
      <c r="FS121" s="214"/>
      <c r="FT121" s="214"/>
      <c r="FU121" s="214"/>
      <c r="FV121" s="214"/>
      <c r="FW121" s="214"/>
      <c r="FX121" s="214"/>
      <c r="FY121" s="214"/>
      <c r="FZ121" s="214"/>
      <c r="GA121" s="214"/>
      <c r="GB121" s="214"/>
      <c r="GC121" s="214"/>
      <c r="GD121" s="214"/>
      <c r="GE121" s="214"/>
      <c r="GF121" s="214"/>
      <c r="GG121" s="214"/>
      <c r="GH121" s="214"/>
      <c r="GI121" s="214"/>
      <c r="GJ121" s="214"/>
      <c r="GK121" s="214"/>
      <c r="GL121" s="214"/>
      <c r="GM121" s="214"/>
      <c r="GN121" s="214"/>
      <c r="GO121" s="214"/>
      <c r="GP121" s="214"/>
      <c r="GQ121" s="214"/>
      <c r="GR121" s="214"/>
      <c r="GS121" s="214"/>
      <c r="GT121" s="214"/>
      <c r="GU121" s="214"/>
      <c r="GV121" s="214"/>
      <c r="GW121" s="214"/>
      <c r="GX121" s="214"/>
      <c r="GY121" s="53"/>
      <c r="GZ121" s="53"/>
      <c r="HA121" s="53"/>
      <c r="HB121" s="53"/>
    </row>
    <row r="122" spans="1:210" ht="14.1" customHeight="1" x14ac:dyDescent="0.3">
      <c r="A122" s="53"/>
      <c r="B122" s="53"/>
      <c r="C122" s="46"/>
      <c r="D122" s="54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53"/>
      <c r="AD122" s="53"/>
      <c r="AE122" s="46"/>
      <c r="AF122" s="46"/>
      <c r="AG122" s="54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53"/>
      <c r="BG122" s="53"/>
      <c r="BH122" s="53"/>
      <c r="BI122" s="211"/>
      <c r="BJ122" s="212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4"/>
      <c r="DU122" s="214"/>
      <c r="DV122" s="214"/>
      <c r="DW122" s="214"/>
      <c r="DX122" s="214"/>
      <c r="DY122" s="214"/>
      <c r="DZ122" s="214"/>
      <c r="EA122" s="214"/>
      <c r="EB122" s="214"/>
      <c r="EC122" s="214"/>
      <c r="ED122" s="214"/>
      <c r="EE122" s="214"/>
      <c r="EF122" s="214"/>
      <c r="EG122" s="214"/>
      <c r="EH122" s="214"/>
      <c r="EI122" s="214"/>
      <c r="EJ122" s="214"/>
      <c r="EK122" s="214"/>
      <c r="EL122" s="214"/>
      <c r="EM122" s="214"/>
      <c r="EN122" s="214"/>
      <c r="EO122" s="214"/>
      <c r="EP122" s="214"/>
      <c r="EQ122" s="214"/>
      <c r="ER122" s="214"/>
      <c r="ES122" s="214"/>
      <c r="ET122" s="214"/>
      <c r="EU122" s="214"/>
      <c r="EV122" s="214"/>
      <c r="EW122" s="214"/>
      <c r="EX122" s="214"/>
      <c r="EY122" s="214"/>
      <c r="EZ122" s="214"/>
      <c r="FA122" s="214"/>
      <c r="FB122" s="214"/>
      <c r="FC122" s="214"/>
      <c r="FD122" s="214"/>
      <c r="FE122" s="214"/>
      <c r="FF122" s="214"/>
      <c r="FG122" s="214"/>
      <c r="FH122" s="214"/>
      <c r="FI122" s="214"/>
      <c r="FJ122" s="214"/>
      <c r="FK122" s="214"/>
      <c r="FL122" s="214"/>
      <c r="FM122" s="214"/>
      <c r="FN122" s="214"/>
      <c r="FO122" s="214"/>
      <c r="FP122" s="214"/>
      <c r="FQ122" s="214"/>
      <c r="FR122" s="214"/>
      <c r="FS122" s="214"/>
      <c r="FT122" s="214"/>
      <c r="FU122" s="214"/>
      <c r="FV122" s="214"/>
      <c r="FW122" s="214"/>
      <c r="FX122" s="214"/>
      <c r="FY122" s="214"/>
      <c r="FZ122" s="214"/>
      <c r="GA122" s="214"/>
      <c r="GB122" s="214"/>
      <c r="GC122" s="214"/>
      <c r="GD122" s="214"/>
      <c r="GE122" s="214"/>
      <c r="GF122" s="214"/>
      <c r="GG122" s="214"/>
      <c r="GH122" s="214"/>
      <c r="GI122" s="214"/>
      <c r="GJ122" s="214"/>
      <c r="GK122" s="214"/>
      <c r="GL122" s="214"/>
      <c r="GM122" s="214"/>
      <c r="GN122" s="214"/>
      <c r="GO122" s="214"/>
      <c r="GP122" s="214"/>
      <c r="GQ122" s="214"/>
      <c r="GR122" s="214"/>
      <c r="GS122" s="214"/>
      <c r="GT122" s="214"/>
      <c r="GU122" s="214"/>
      <c r="GV122" s="214"/>
      <c r="GW122" s="214"/>
      <c r="GX122" s="214"/>
      <c r="GY122" s="53"/>
      <c r="GZ122" s="53"/>
      <c r="HA122" s="53"/>
      <c r="HB122" s="53"/>
    </row>
    <row r="123" spans="1:210" ht="14.1" customHeight="1" x14ac:dyDescent="0.3">
      <c r="A123" s="53"/>
      <c r="B123" s="53"/>
      <c r="C123" s="46"/>
      <c r="D123" s="54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53"/>
      <c r="AD123" s="53"/>
      <c r="AE123" s="46"/>
      <c r="AF123" s="46"/>
      <c r="AG123" s="54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53"/>
      <c r="BG123" s="53"/>
      <c r="BH123" s="53"/>
      <c r="BI123" s="211"/>
      <c r="BJ123" s="212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4"/>
      <c r="EE123" s="214"/>
      <c r="EF123" s="214"/>
      <c r="EG123" s="214"/>
      <c r="EH123" s="214"/>
      <c r="EI123" s="214"/>
      <c r="EJ123" s="214"/>
      <c r="EK123" s="214"/>
      <c r="EL123" s="214"/>
      <c r="EM123" s="214"/>
      <c r="EN123" s="214"/>
      <c r="EO123" s="214"/>
      <c r="EP123" s="214"/>
      <c r="EQ123" s="214"/>
      <c r="ER123" s="214"/>
      <c r="ES123" s="214"/>
      <c r="ET123" s="214"/>
      <c r="EU123" s="214"/>
      <c r="EV123" s="214"/>
      <c r="EW123" s="214"/>
      <c r="EX123" s="214"/>
      <c r="EY123" s="214"/>
      <c r="EZ123" s="214"/>
      <c r="FA123" s="214"/>
      <c r="FB123" s="214"/>
      <c r="FC123" s="214"/>
      <c r="FD123" s="214"/>
      <c r="FE123" s="214"/>
      <c r="FF123" s="214"/>
      <c r="FG123" s="214"/>
      <c r="FH123" s="214"/>
      <c r="FI123" s="214"/>
      <c r="FJ123" s="214"/>
      <c r="FK123" s="214"/>
      <c r="FL123" s="214"/>
      <c r="FM123" s="214"/>
      <c r="FN123" s="214"/>
      <c r="FO123" s="214"/>
      <c r="FP123" s="214"/>
      <c r="FQ123" s="214"/>
      <c r="FR123" s="214"/>
      <c r="FS123" s="214"/>
      <c r="FT123" s="214"/>
      <c r="FU123" s="214"/>
      <c r="FV123" s="214"/>
      <c r="FW123" s="214"/>
      <c r="FX123" s="214"/>
      <c r="FY123" s="214"/>
      <c r="FZ123" s="214"/>
      <c r="GA123" s="214"/>
      <c r="GB123" s="214"/>
      <c r="GC123" s="214"/>
      <c r="GD123" s="214"/>
      <c r="GE123" s="214"/>
      <c r="GF123" s="214"/>
      <c r="GG123" s="214"/>
      <c r="GH123" s="214"/>
      <c r="GI123" s="214"/>
      <c r="GJ123" s="214"/>
      <c r="GK123" s="214"/>
      <c r="GL123" s="214"/>
      <c r="GM123" s="214"/>
      <c r="GN123" s="214"/>
      <c r="GO123" s="214"/>
      <c r="GP123" s="214"/>
      <c r="GQ123" s="214"/>
      <c r="GR123" s="214"/>
      <c r="GS123" s="214"/>
      <c r="GT123" s="214"/>
      <c r="GU123" s="214"/>
      <c r="GV123" s="214"/>
      <c r="GW123" s="214"/>
      <c r="GX123" s="214"/>
      <c r="GY123" s="53"/>
      <c r="GZ123" s="53"/>
      <c r="HA123" s="53"/>
      <c r="HB123" s="53"/>
    </row>
    <row r="124" spans="1:210" s="45" customFormat="1" ht="14.1" customHeight="1" x14ac:dyDescent="0.3">
      <c r="A124" s="53"/>
      <c r="B124" s="53"/>
      <c r="C124" s="46"/>
      <c r="D124" s="54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53"/>
      <c r="AD124" s="53"/>
      <c r="AE124" s="53"/>
      <c r="AF124" s="46"/>
      <c r="AG124" s="54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53"/>
      <c r="BG124" s="53"/>
      <c r="BH124" s="53"/>
      <c r="BI124" s="211"/>
      <c r="BJ124" s="212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214"/>
      <c r="GE124" s="214"/>
      <c r="GF124" s="214"/>
      <c r="GG124" s="214"/>
      <c r="GH124" s="214"/>
      <c r="GI124" s="214"/>
      <c r="GJ124" s="214"/>
      <c r="GK124" s="214"/>
      <c r="GL124" s="214"/>
      <c r="GM124" s="214"/>
      <c r="GN124" s="214"/>
      <c r="GO124" s="214"/>
      <c r="GP124" s="214"/>
      <c r="GQ124" s="214"/>
      <c r="GR124" s="214"/>
      <c r="GS124" s="214"/>
      <c r="GT124" s="214"/>
      <c r="GU124" s="214"/>
      <c r="GV124" s="214"/>
      <c r="GW124" s="214"/>
      <c r="GX124" s="214"/>
      <c r="GY124" s="53"/>
      <c r="GZ124" s="53"/>
      <c r="HA124" s="53"/>
      <c r="HB124" s="53"/>
    </row>
    <row r="125" spans="1:210" s="45" customFormat="1" ht="14.1" customHeight="1" x14ac:dyDescent="0.3">
      <c r="A125" s="53"/>
      <c r="B125" s="53"/>
      <c r="C125" s="46"/>
      <c r="D125" s="54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53"/>
      <c r="AD125" s="53"/>
      <c r="AE125" s="53"/>
      <c r="AF125" s="46"/>
      <c r="AG125" s="54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53"/>
      <c r="BG125" s="53"/>
      <c r="BH125" s="53"/>
      <c r="BI125" s="211"/>
      <c r="BJ125" s="212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4"/>
      <c r="CT125" s="214"/>
      <c r="CU125" s="214"/>
      <c r="CV125" s="214"/>
      <c r="CW125" s="214"/>
      <c r="CX125" s="214"/>
      <c r="CY125" s="214"/>
      <c r="CZ125" s="214"/>
      <c r="DA125" s="214"/>
      <c r="DB125" s="214"/>
      <c r="DC125" s="214"/>
      <c r="DD125" s="214"/>
      <c r="DE125" s="214"/>
      <c r="DF125" s="214"/>
      <c r="DG125" s="214"/>
      <c r="DH125" s="214"/>
      <c r="DI125" s="214"/>
      <c r="DJ125" s="214"/>
      <c r="DK125" s="214"/>
      <c r="DL125" s="214"/>
      <c r="DM125" s="214"/>
      <c r="DN125" s="214"/>
      <c r="DO125" s="214"/>
      <c r="DP125" s="214"/>
      <c r="DQ125" s="214"/>
      <c r="DR125" s="214"/>
      <c r="DS125" s="214"/>
      <c r="DT125" s="214"/>
      <c r="DU125" s="214"/>
      <c r="DV125" s="214"/>
      <c r="DW125" s="214"/>
      <c r="DX125" s="214"/>
      <c r="DY125" s="214"/>
      <c r="DZ125" s="214"/>
      <c r="EA125" s="214"/>
      <c r="EB125" s="214"/>
      <c r="EC125" s="214"/>
      <c r="ED125" s="214"/>
      <c r="EE125" s="214"/>
      <c r="EF125" s="214"/>
      <c r="EG125" s="214"/>
      <c r="EH125" s="214"/>
      <c r="EI125" s="214"/>
      <c r="EJ125" s="214"/>
      <c r="EK125" s="214"/>
      <c r="EL125" s="214"/>
      <c r="EM125" s="214"/>
      <c r="EN125" s="214"/>
      <c r="EO125" s="214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4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4"/>
      <c r="FL125" s="214"/>
      <c r="FM125" s="214"/>
      <c r="FN125" s="214"/>
      <c r="FO125" s="214"/>
      <c r="FP125" s="214"/>
      <c r="FQ125" s="214"/>
      <c r="FR125" s="214"/>
      <c r="FS125" s="214"/>
      <c r="FT125" s="214"/>
      <c r="FU125" s="214"/>
      <c r="FV125" s="214"/>
      <c r="FW125" s="214"/>
      <c r="FX125" s="214"/>
      <c r="FY125" s="214"/>
      <c r="FZ125" s="214"/>
      <c r="GA125" s="214"/>
      <c r="GB125" s="214"/>
      <c r="GC125" s="214"/>
      <c r="GD125" s="214"/>
      <c r="GE125" s="214"/>
      <c r="GF125" s="214"/>
      <c r="GG125" s="214"/>
      <c r="GH125" s="214"/>
      <c r="GI125" s="214"/>
      <c r="GJ125" s="214"/>
      <c r="GK125" s="214"/>
      <c r="GL125" s="214"/>
      <c r="GM125" s="214"/>
      <c r="GN125" s="214"/>
      <c r="GO125" s="214"/>
      <c r="GP125" s="214"/>
      <c r="GQ125" s="214"/>
      <c r="GR125" s="214"/>
      <c r="GS125" s="214"/>
      <c r="GT125" s="214"/>
      <c r="GU125" s="214"/>
      <c r="GV125" s="214"/>
      <c r="GW125" s="214"/>
      <c r="GX125" s="214"/>
      <c r="GY125" s="53"/>
      <c r="GZ125" s="53"/>
      <c r="HA125" s="53"/>
      <c r="HB125" s="53"/>
    </row>
    <row r="126" spans="1:210" ht="14.1" customHeight="1" x14ac:dyDescent="0.3">
      <c r="A126" s="53"/>
      <c r="B126" s="53"/>
      <c r="C126" s="46"/>
      <c r="D126" s="54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53"/>
      <c r="AD126" s="53"/>
      <c r="AE126" s="46"/>
      <c r="AF126" s="46"/>
      <c r="AG126" s="54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53"/>
      <c r="BG126" s="53"/>
      <c r="BH126" s="53"/>
      <c r="BI126" s="212"/>
      <c r="BJ126" s="212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  <c r="GT126" s="214"/>
      <c r="GU126" s="214"/>
      <c r="GV126" s="214"/>
      <c r="GW126" s="214"/>
      <c r="GX126" s="214"/>
      <c r="GY126" s="53"/>
      <c r="GZ126" s="53"/>
      <c r="HA126" s="53"/>
      <c r="HB126" s="53"/>
    </row>
    <row r="127" spans="1:210" ht="14.1" customHeight="1" x14ac:dyDescent="0.3">
      <c r="A127" s="53"/>
      <c r="B127" s="53"/>
      <c r="C127" s="46"/>
      <c r="D127" s="54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53"/>
      <c r="AD127" s="53"/>
      <c r="AE127" s="46"/>
      <c r="AF127" s="46"/>
      <c r="AG127" s="54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53"/>
      <c r="BG127" s="53"/>
      <c r="BH127" s="53"/>
      <c r="BI127" s="211"/>
      <c r="BJ127" s="212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4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4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4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4"/>
      <c r="FL127" s="214"/>
      <c r="FM127" s="214"/>
      <c r="FN127" s="214"/>
      <c r="FO127" s="214"/>
      <c r="FP127" s="214"/>
      <c r="FQ127" s="214"/>
      <c r="FR127" s="214"/>
      <c r="FS127" s="214"/>
      <c r="FT127" s="214"/>
      <c r="FU127" s="214"/>
      <c r="FV127" s="214"/>
      <c r="FW127" s="214"/>
      <c r="FX127" s="214"/>
      <c r="FY127" s="214"/>
      <c r="FZ127" s="214"/>
      <c r="GA127" s="214"/>
      <c r="GB127" s="214"/>
      <c r="GC127" s="214"/>
      <c r="GD127" s="214"/>
      <c r="GE127" s="214"/>
      <c r="GF127" s="214"/>
      <c r="GG127" s="214"/>
      <c r="GH127" s="214"/>
      <c r="GI127" s="214"/>
      <c r="GJ127" s="214"/>
      <c r="GK127" s="214"/>
      <c r="GL127" s="214"/>
      <c r="GM127" s="214"/>
      <c r="GN127" s="214"/>
      <c r="GO127" s="214"/>
      <c r="GP127" s="214"/>
      <c r="GQ127" s="214"/>
      <c r="GR127" s="214"/>
      <c r="GS127" s="214"/>
      <c r="GT127" s="214"/>
      <c r="GU127" s="214"/>
      <c r="GV127" s="214"/>
      <c r="GW127" s="214"/>
      <c r="GX127" s="214"/>
      <c r="GY127" s="53"/>
      <c r="GZ127" s="53"/>
      <c r="HA127" s="53"/>
      <c r="HB127" s="53"/>
    </row>
    <row r="128" spans="1:210" ht="14.1" customHeight="1" x14ac:dyDescent="0.3">
      <c r="A128" s="53"/>
      <c r="B128" s="53"/>
      <c r="C128" s="46"/>
      <c r="D128" s="54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53"/>
      <c r="AD128" s="53"/>
      <c r="AE128" s="46"/>
      <c r="AF128" s="46"/>
      <c r="AG128" s="54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53"/>
      <c r="BG128" s="53"/>
      <c r="BH128" s="53"/>
      <c r="BI128" s="211"/>
      <c r="BJ128" s="212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4"/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4"/>
      <c r="DO128" s="214"/>
      <c r="DP128" s="214"/>
      <c r="DQ128" s="214"/>
      <c r="DR128" s="214"/>
      <c r="DS128" s="214"/>
      <c r="DT128" s="214"/>
      <c r="DU128" s="214"/>
      <c r="DV128" s="214"/>
      <c r="DW128" s="214"/>
      <c r="DX128" s="214"/>
      <c r="DY128" s="214"/>
      <c r="DZ128" s="214"/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4"/>
      <c r="FG128" s="214"/>
      <c r="FH128" s="214"/>
      <c r="FI128" s="214"/>
      <c r="FJ128" s="214"/>
      <c r="FK128" s="214"/>
      <c r="FL128" s="214"/>
      <c r="FM128" s="214"/>
      <c r="FN128" s="214"/>
      <c r="FO128" s="214"/>
      <c r="FP128" s="214"/>
      <c r="FQ128" s="214"/>
      <c r="FR128" s="214"/>
      <c r="FS128" s="214"/>
      <c r="FT128" s="214"/>
      <c r="FU128" s="214"/>
      <c r="FV128" s="214"/>
      <c r="FW128" s="214"/>
      <c r="FX128" s="214"/>
      <c r="FY128" s="214"/>
      <c r="FZ128" s="214"/>
      <c r="GA128" s="214"/>
      <c r="GB128" s="214"/>
      <c r="GC128" s="214"/>
      <c r="GD128" s="214"/>
      <c r="GE128" s="214"/>
      <c r="GF128" s="214"/>
      <c r="GG128" s="214"/>
      <c r="GH128" s="214"/>
      <c r="GI128" s="214"/>
      <c r="GJ128" s="214"/>
      <c r="GK128" s="214"/>
      <c r="GL128" s="214"/>
      <c r="GM128" s="214"/>
      <c r="GN128" s="214"/>
      <c r="GO128" s="214"/>
      <c r="GP128" s="214"/>
      <c r="GQ128" s="214"/>
      <c r="GR128" s="214"/>
      <c r="GS128" s="214"/>
      <c r="GT128" s="214"/>
      <c r="GU128" s="214"/>
      <c r="GV128" s="214"/>
      <c r="GW128" s="214"/>
      <c r="GX128" s="214"/>
      <c r="GY128" s="53"/>
      <c r="GZ128" s="53"/>
      <c r="HA128" s="53"/>
      <c r="HB128" s="53"/>
    </row>
    <row r="129" spans="1:210" ht="14.1" customHeight="1" x14ac:dyDescent="0.3">
      <c r="A129" s="53"/>
      <c r="B129" s="53"/>
      <c r="C129" s="46"/>
      <c r="D129" s="54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53"/>
      <c r="AD129" s="53"/>
      <c r="AE129" s="46"/>
      <c r="AF129" s="46"/>
      <c r="AG129" s="54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53"/>
      <c r="BG129" s="53"/>
      <c r="BH129" s="53"/>
      <c r="BI129" s="211"/>
      <c r="BJ129" s="212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4"/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/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4"/>
      <c r="DO129" s="214"/>
      <c r="DP129" s="214"/>
      <c r="DQ129" s="214"/>
      <c r="DR129" s="214"/>
      <c r="DS129" s="214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4"/>
      <c r="EE129" s="214"/>
      <c r="EF129" s="214"/>
      <c r="EG129" s="214"/>
      <c r="EH129" s="214"/>
      <c r="EI129" s="214"/>
      <c r="EJ129" s="214"/>
      <c r="EK129" s="214"/>
      <c r="EL129" s="214"/>
      <c r="EM129" s="214"/>
      <c r="EN129" s="214"/>
      <c r="EO129" s="214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4"/>
      <c r="FA129" s="214"/>
      <c r="FB129" s="214"/>
      <c r="FC129" s="214"/>
      <c r="FD129" s="214"/>
      <c r="FE129" s="214"/>
      <c r="FF129" s="214"/>
      <c r="FG129" s="214"/>
      <c r="FH129" s="214"/>
      <c r="FI129" s="214"/>
      <c r="FJ129" s="214"/>
      <c r="FK129" s="214"/>
      <c r="FL129" s="214"/>
      <c r="FM129" s="214"/>
      <c r="FN129" s="214"/>
      <c r="FO129" s="214"/>
      <c r="FP129" s="214"/>
      <c r="FQ129" s="214"/>
      <c r="FR129" s="214"/>
      <c r="FS129" s="214"/>
      <c r="FT129" s="214"/>
      <c r="FU129" s="214"/>
      <c r="FV129" s="214"/>
      <c r="FW129" s="214"/>
      <c r="FX129" s="214"/>
      <c r="FY129" s="214"/>
      <c r="FZ129" s="214"/>
      <c r="GA129" s="214"/>
      <c r="GB129" s="214"/>
      <c r="GC129" s="214"/>
      <c r="GD129" s="214"/>
      <c r="GE129" s="214"/>
      <c r="GF129" s="214"/>
      <c r="GG129" s="214"/>
      <c r="GH129" s="214"/>
      <c r="GI129" s="214"/>
      <c r="GJ129" s="214"/>
      <c r="GK129" s="214"/>
      <c r="GL129" s="214"/>
      <c r="GM129" s="214"/>
      <c r="GN129" s="214"/>
      <c r="GO129" s="214"/>
      <c r="GP129" s="214"/>
      <c r="GQ129" s="214"/>
      <c r="GR129" s="214"/>
      <c r="GS129" s="214"/>
      <c r="GT129" s="214"/>
      <c r="GU129" s="214"/>
      <c r="GV129" s="214"/>
      <c r="GW129" s="214"/>
      <c r="GX129" s="214"/>
      <c r="GY129" s="53"/>
      <c r="GZ129" s="53"/>
      <c r="HA129" s="53"/>
      <c r="HB129" s="53"/>
    </row>
    <row r="130" spans="1:210" ht="14.1" customHeight="1" x14ac:dyDescent="0.3">
      <c r="A130" s="53"/>
      <c r="B130" s="53"/>
      <c r="C130" s="46"/>
      <c r="D130" s="54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53"/>
      <c r="AD130" s="53"/>
      <c r="AE130" s="46"/>
      <c r="AF130" s="46"/>
      <c r="AG130" s="54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53"/>
      <c r="BG130" s="53"/>
      <c r="BH130" s="53"/>
      <c r="BI130" s="211"/>
      <c r="BJ130" s="212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4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4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4"/>
      <c r="EP130" s="214"/>
      <c r="EQ130" s="214"/>
      <c r="ER130" s="214"/>
      <c r="ES130" s="214"/>
      <c r="ET130" s="214"/>
      <c r="EU130" s="214"/>
      <c r="EV130" s="214"/>
      <c r="EW130" s="214"/>
      <c r="EX130" s="214"/>
      <c r="EY130" s="214"/>
      <c r="EZ130" s="214"/>
      <c r="FA130" s="214"/>
      <c r="FB130" s="214"/>
      <c r="FC130" s="214"/>
      <c r="FD130" s="214"/>
      <c r="FE130" s="214"/>
      <c r="FF130" s="214"/>
      <c r="FG130" s="214"/>
      <c r="FH130" s="214"/>
      <c r="FI130" s="214"/>
      <c r="FJ130" s="214"/>
      <c r="FK130" s="214"/>
      <c r="FL130" s="214"/>
      <c r="FM130" s="214"/>
      <c r="FN130" s="214"/>
      <c r="FO130" s="214"/>
      <c r="FP130" s="214"/>
      <c r="FQ130" s="214"/>
      <c r="FR130" s="214"/>
      <c r="FS130" s="214"/>
      <c r="FT130" s="214"/>
      <c r="FU130" s="214"/>
      <c r="FV130" s="214"/>
      <c r="FW130" s="214"/>
      <c r="FX130" s="214"/>
      <c r="FY130" s="214"/>
      <c r="FZ130" s="214"/>
      <c r="GA130" s="214"/>
      <c r="GB130" s="214"/>
      <c r="GC130" s="214"/>
      <c r="GD130" s="214"/>
      <c r="GE130" s="214"/>
      <c r="GF130" s="214"/>
      <c r="GG130" s="214"/>
      <c r="GH130" s="214"/>
      <c r="GI130" s="214"/>
      <c r="GJ130" s="214"/>
      <c r="GK130" s="214"/>
      <c r="GL130" s="214"/>
      <c r="GM130" s="214"/>
      <c r="GN130" s="214"/>
      <c r="GO130" s="214"/>
      <c r="GP130" s="214"/>
      <c r="GQ130" s="214"/>
      <c r="GR130" s="214"/>
      <c r="GS130" s="214"/>
      <c r="GT130" s="214"/>
      <c r="GU130" s="214"/>
      <c r="GV130" s="214"/>
      <c r="GW130" s="214"/>
      <c r="GX130" s="214"/>
      <c r="GY130" s="53"/>
      <c r="GZ130" s="53"/>
      <c r="HA130" s="53"/>
      <c r="HB130" s="53"/>
    </row>
    <row r="131" spans="1:210" s="45" customFormat="1" ht="14.1" customHeight="1" x14ac:dyDescent="0.3">
      <c r="A131" s="53"/>
      <c r="B131" s="53"/>
      <c r="C131" s="53"/>
      <c r="D131" s="54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53"/>
      <c r="AD131" s="56"/>
      <c r="AE131" s="53"/>
      <c r="AF131" s="53"/>
      <c r="AG131" s="54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53"/>
      <c r="BG131" s="56"/>
      <c r="BH131" s="53"/>
      <c r="BI131" s="211"/>
      <c r="BJ131" s="212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4"/>
      <c r="CT131" s="214"/>
      <c r="CU131" s="214"/>
      <c r="CV131" s="214"/>
      <c r="CW131" s="214"/>
      <c r="CX131" s="214"/>
      <c r="CY131" s="214"/>
      <c r="CZ131" s="214"/>
      <c r="DA131" s="214"/>
      <c r="DB131" s="214"/>
      <c r="DC131" s="214"/>
      <c r="DD131" s="214"/>
      <c r="DE131" s="214"/>
      <c r="DF131" s="214"/>
      <c r="DG131" s="214"/>
      <c r="DH131" s="214"/>
      <c r="DI131" s="214"/>
      <c r="DJ131" s="214"/>
      <c r="DK131" s="214"/>
      <c r="DL131" s="214"/>
      <c r="DM131" s="214"/>
      <c r="DN131" s="214"/>
      <c r="DO131" s="214"/>
      <c r="DP131" s="214"/>
      <c r="DQ131" s="214"/>
      <c r="DR131" s="214"/>
      <c r="DS131" s="214"/>
      <c r="DT131" s="214"/>
      <c r="DU131" s="214"/>
      <c r="DV131" s="214"/>
      <c r="DW131" s="214"/>
      <c r="DX131" s="214"/>
      <c r="DY131" s="214"/>
      <c r="DZ131" s="214"/>
      <c r="EA131" s="214"/>
      <c r="EB131" s="214"/>
      <c r="EC131" s="214"/>
      <c r="ED131" s="214"/>
      <c r="EE131" s="214"/>
      <c r="EF131" s="214"/>
      <c r="EG131" s="214"/>
      <c r="EH131" s="214"/>
      <c r="EI131" s="214"/>
      <c r="EJ131" s="214"/>
      <c r="EK131" s="214"/>
      <c r="EL131" s="214"/>
      <c r="EM131" s="214"/>
      <c r="EN131" s="214"/>
      <c r="EO131" s="214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4"/>
      <c r="FA131" s="214"/>
      <c r="FB131" s="214"/>
      <c r="FC131" s="214"/>
      <c r="FD131" s="214"/>
      <c r="FE131" s="214"/>
      <c r="FF131" s="214"/>
      <c r="FG131" s="214"/>
      <c r="FH131" s="214"/>
      <c r="FI131" s="214"/>
      <c r="FJ131" s="214"/>
      <c r="FK131" s="214"/>
      <c r="FL131" s="214"/>
      <c r="FM131" s="214"/>
      <c r="FN131" s="214"/>
      <c r="FO131" s="214"/>
      <c r="FP131" s="214"/>
      <c r="FQ131" s="214"/>
      <c r="FR131" s="214"/>
      <c r="FS131" s="214"/>
      <c r="FT131" s="214"/>
      <c r="FU131" s="214"/>
      <c r="FV131" s="214"/>
      <c r="FW131" s="214"/>
      <c r="FX131" s="214"/>
      <c r="FY131" s="214"/>
      <c r="FZ131" s="214"/>
      <c r="GA131" s="214"/>
      <c r="GB131" s="214"/>
      <c r="GC131" s="214"/>
      <c r="GD131" s="214"/>
      <c r="GE131" s="214"/>
      <c r="GF131" s="214"/>
      <c r="GG131" s="214"/>
      <c r="GH131" s="214"/>
      <c r="GI131" s="214"/>
      <c r="GJ131" s="214"/>
      <c r="GK131" s="214"/>
      <c r="GL131" s="214"/>
      <c r="GM131" s="214"/>
      <c r="GN131" s="214"/>
      <c r="GO131" s="214"/>
      <c r="GP131" s="214"/>
      <c r="GQ131" s="214"/>
      <c r="GR131" s="214"/>
      <c r="GS131" s="214"/>
      <c r="GT131" s="214"/>
      <c r="GU131" s="214"/>
      <c r="GV131" s="214"/>
      <c r="GW131" s="214"/>
      <c r="GX131" s="214"/>
      <c r="GY131" s="53"/>
      <c r="GZ131" s="53"/>
      <c r="HA131" s="53"/>
      <c r="HB131" s="53"/>
    </row>
    <row r="132" spans="1:210" s="45" customFormat="1" ht="14.1" customHeight="1" x14ac:dyDescent="0.3">
      <c r="A132" s="53"/>
      <c r="B132" s="53"/>
      <c r="C132" s="46"/>
      <c r="D132" s="54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53"/>
      <c r="AD132" s="53"/>
      <c r="AE132" s="53"/>
      <c r="AF132" s="46"/>
      <c r="AG132" s="54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53"/>
      <c r="BG132" s="53"/>
      <c r="BH132" s="53"/>
      <c r="BI132" s="211"/>
      <c r="BJ132" s="212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  <c r="GT132" s="214"/>
      <c r="GU132" s="214"/>
      <c r="GV132" s="214"/>
      <c r="GW132" s="214"/>
      <c r="GX132" s="214"/>
      <c r="GY132" s="53"/>
      <c r="GZ132" s="53"/>
      <c r="HA132" s="53"/>
      <c r="HB132" s="53"/>
    </row>
    <row r="133" spans="1:210" s="45" customFormat="1" ht="14.1" customHeight="1" x14ac:dyDescent="0.3">
      <c r="A133" s="53"/>
      <c r="B133" s="53"/>
      <c r="C133" s="46"/>
      <c r="D133" s="46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53"/>
      <c r="AD133" s="56"/>
      <c r="AE133" s="53"/>
      <c r="AF133" s="46"/>
      <c r="AG133" s="46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53"/>
      <c r="BG133" s="56"/>
      <c r="BH133" s="53"/>
      <c r="BI133" s="211"/>
      <c r="BJ133" s="212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  <c r="GT133" s="214"/>
      <c r="GU133" s="214"/>
      <c r="GV133" s="214"/>
      <c r="GW133" s="214"/>
      <c r="GX133" s="214"/>
      <c r="GY133" s="53"/>
      <c r="GZ133" s="53"/>
      <c r="HA133" s="53"/>
      <c r="HB133" s="53"/>
    </row>
    <row r="134" spans="1:210" ht="14.1" customHeight="1" x14ac:dyDescent="0.3">
      <c r="A134" s="53"/>
      <c r="B134" s="53"/>
      <c r="C134" s="46"/>
      <c r="D134" s="54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53"/>
      <c r="AD134" s="56"/>
      <c r="AE134" s="46"/>
      <c r="AF134" s="46"/>
      <c r="AG134" s="54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53"/>
      <c r="BG134" s="56"/>
      <c r="BH134" s="53"/>
      <c r="BI134" s="211"/>
      <c r="BJ134" s="212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  <c r="GT134" s="214"/>
      <c r="GU134" s="214"/>
      <c r="GV134" s="214"/>
      <c r="GW134" s="214"/>
      <c r="GX134" s="214"/>
      <c r="GY134" s="53"/>
      <c r="GZ134" s="53"/>
      <c r="HA134" s="53"/>
      <c r="HB134" s="53"/>
    </row>
    <row r="135" spans="1:210" ht="14.1" customHeight="1" x14ac:dyDescent="0.3">
      <c r="A135" s="53"/>
      <c r="B135" s="53"/>
      <c r="C135" s="46"/>
      <c r="D135" s="54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53"/>
      <c r="AD135" s="56"/>
      <c r="AE135" s="46"/>
      <c r="AF135" s="46"/>
      <c r="AG135" s="54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53"/>
      <c r="BG135" s="56"/>
      <c r="BH135" s="53"/>
      <c r="BI135" s="211"/>
      <c r="BJ135" s="212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  <c r="GT135" s="214"/>
      <c r="GU135" s="214"/>
      <c r="GV135" s="214"/>
      <c r="GW135" s="214"/>
      <c r="GX135" s="214"/>
      <c r="GY135" s="53"/>
      <c r="GZ135" s="53"/>
      <c r="HA135" s="53"/>
      <c r="HB135" s="53"/>
    </row>
    <row r="136" spans="1:210" ht="14.1" customHeight="1" x14ac:dyDescent="0.3">
      <c r="A136" s="53"/>
      <c r="B136" s="53"/>
      <c r="C136" s="46"/>
      <c r="D136" s="54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53"/>
      <c r="AD136" s="53"/>
      <c r="AE136" s="46"/>
      <c r="AF136" s="46"/>
      <c r="AG136" s="54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53"/>
      <c r="BG136" s="53"/>
      <c r="BH136" s="53"/>
      <c r="BI136" s="52"/>
      <c r="BJ136" s="52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  <c r="GT136" s="214"/>
      <c r="GU136" s="214"/>
      <c r="GV136" s="214"/>
      <c r="GW136" s="214"/>
      <c r="GX136" s="214"/>
      <c r="GY136" s="53"/>
      <c r="GZ136" s="53"/>
      <c r="HA136" s="53"/>
      <c r="HB136" s="53"/>
    </row>
    <row r="137" spans="1:210" ht="14.1" customHeight="1" x14ac:dyDescent="0.3">
      <c r="A137" s="53"/>
      <c r="B137" s="53"/>
      <c r="C137" s="46"/>
      <c r="D137" s="54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53"/>
      <c r="AD137" s="56"/>
      <c r="AE137" s="216"/>
      <c r="AF137" s="46"/>
      <c r="AG137" s="54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53"/>
      <c r="BG137" s="56"/>
      <c r="BH137" s="53"/>
      <c r="BI137" s="211"/>
      <c r="BJ137" s="212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  <c r="GT137" s="214"/>
      <c r="GU137" s="214"/>
      <c r="GV137" s="214"/>
      <c r="GW137" s="214"/>
      <c r="GX137" s="214"/>
      <c r="GY137" s="53"/>
      <c r="GZ137" s="53"/>
      <c r="HA137" s="53"/>
      <c r="HB137" s="53"/>
    </row>
    <row r="138" spans="1:210" ht="14.1" customHeight="1" x14ac:dyDescent="0.3">
      <c r="A138" s="53"/>
      <c r="B138" s="53"/>
      <c r="C138" s="46"/>
      <c r="D138" s="5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53"/>
      <c r="AD138" s="53"/>
      <c r="AE138" s="46"/>
      <c r="AF138" s="46"/>
      <c r="AG138" s="54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53"/>
      <c r="BG138" s="53"/>
      <c r="BH138" s="53"/>
      <c r="BI138" s="211"/>
      <c r="BJ138" s="212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4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4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14"/>
      <c r="FP138" s="214"/>
      <c r="FQ138" s="214"/>
      <c r="FR138" s="214"/>
      <c r="FS138" s="214"/>
      <c r="FT138" s="214"/>
      <c r="FU138" s="214"/>
      <c r="FV138" s="214"/>
      <c r="FW138" s="214"/>
      <c r="FX138" s="214"/>
      <c r="FY138" s="214"/>
      <c r="FZ138" s="214"/>
      <c r="GA138" s="214"/>
      <c r="GB138" s="214"/>
      <c r="GC138" s="214"/>
      <c r="GD138" s="214"/>
      <c r="GE138" s="214"/>
      <c r="GF138" s="214"/>
      <c r="GG138" s="214"/>
      <c r="GH138" s="214"/>
      <c r="GI138" s="214"/>
      <c r="GJ138" s="214"/>
      <c r="GK138" s="214"/>
      <c r="GL138" s="214"/>
      <c r="GM138" s="214"/>
      <c r="GN138" s="214"/>
      <c r="GO138" s="214"/>
      <c r="GP138" s="214"/>
      <c r="GQ138" s="214"/>
      <c r="GR138" s="214"/>
      <c r="GS138" s="214"/>
      <c r="GT138" s="214"/>
      <c r="GU138" s="214"/>
      <c r="GV138" s="214"/>
      <c r="GW138" s="214"/>
      <c r="GX138" s="214"/>
      <c r="GY138" s="53"/>
      <c r="GZ138" s="53"/>
      <c r="HA138" s="53"/>
      <c r="HB138" s="53"/>
    </row>
    <row r="139" spans="1:210" ht="14.1" customHeight="1" x14ac:dyDescent="0.3">
      <c r="A139" s="53"/>
      <c r="B139" s="53"/>
      <c r="C139" s="46"/>
      <c r="D139" s="54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53"/>
      <c r="AD139" s="56"/>
      <c r="AE139" s="46"/>
      <c r="AF139" s="46"/>
      <c r="AG139" s="54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53"/>
      <c r="BG139" s="56"/>
      <c r="BH139" s="53"/>
      <c r="BI139" s="211"/>
      <c r="BJ139" s="212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4"/>
      <c r="FL139" s="214"/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4"/>
      <c r="GH139" s="214"/>
      <c r="GI139" s="214"/>
      <c r="GJ139" s="214"/>
      <c r="GK139" s="214"/>
      <c r="GL139" s="214"/>
      <c r="GM139" s="214"/>
      <c r="GN139" s="214"/>
      <c r="GO139" s="214"/>
      <c r="GP139" s="214"/>
      <c r="GQ139" s="214"/>
      <c r="GR139" s="214"/>
      <c r="GS139" s="214"/>
      <c r="GT139" s="214"/>
      <c r="GU139" s="214"/>
      <c r="GV139" s="214"/>
      <c r="GW139" s="214"/>
      <c r="GX139" s="214"/>
      <c r="GY139" s="53"/>
      <c r="GZ139" s="53"/>
      <c r="HA139" s="53"/>
      <c r="HB139" s="53"/>
    </row>
    <row r="140" spans="1:210" ht="14.1" customHeight="1" x14ac:dyDescent="0.3">
      <c r="A140" s="53"/>
      <c r="B140" s="53"/>
      <c r="C140" s="46"/>
      <c r="D140" s="54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53"/>
      <c r="AD140" s="53"/>
      <c r="AE140" s="46"/>
      <c r="AF140" s="46"/>
      <c r="AG140" s="54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53"/>
      <c r="BG140" s="53"/>
      <c r="BH140" s="53"/>
      <c r="BI140" s="211"/>
      <c r="BJ140" s="212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  <c r="CM140" s="214"/>
      <c r="CN140" s="214"/>
      <c r="CO140" s="214"/>
      <c r="CP140" s="214"/>
      <c r="CQ140" s="214"/>
      <c r="CR140" s="214"/>
      <c r="CS140" s="214"/>
      <c r="CT140" s="214"/>
      <c r="CU140" s="214"/>
      <c r="CV140" s="214"/>
      <c r="CW140" s="214"/>
      <c r="CX140" s="214"/>
      <c r="CY140" s="214"/>
      <c r="CZ140" s="214"/>
      <c r="DA140" s="214"/>
      <c r="DB140" s="214"/>
      <c r="DC140" s="214"/>
      <c r="DD140" s="214"/>
      <c r="DE140" s="214"/>
      <c r="DF140" s="214"/>
      <c r="DG140" s="214"/>
      <c r="DH140" s="214"/>
      <c r="DI140" s="214"/>
      <c r="DJ140" s="214"/>
      <c r="DK140" s="214"/>
      <c r="DL140" s="214"/>
      <c r="DM140" s="214"/>
      <c r="DN140" s="214"/>
      <c r="DO140" s="214"/>
      <c r="DP140" s="214"/>
      <c r="DQ140" s="214"/>
      <c r="DR140" s="214"/>
      <c r="DS140" s="214"/>
      <c r="DT140" s="214"/>
      <c r="DU140" s="214"/>
      <c r="DV140" s="214"/>
      <c r="DW140" s="214"/>
      <c r="DX140" s="214"/>
      <c r="DY140" s="214"/>
      <c r="DZ140" s="214"/>
      <c r="EA140" s="214"/>
      <c r="EB140" s="214"/>
      <c r="EC140" s="214"/>
      <c r="ED140" s="214"/>
      <c r="EE140" s="214"/>
      <c r="EF140" s="214"/>
      <c r="EG140" s="214"/>
      <c r="EH140" s="214"/>
      <c r="EI140" s="214"/>
      <c r="EJ140" s="214"/>
      <c r="EK140" s="214"/>
      <c r="EL140" s="214"/>
      <c r="EM140" s="214"/>
      <c r="EN140" s="214"/>
      <c r="EO140" s="214"/>
      <c r="EP140" s="214"/>
      <c r="EQ140" s="214"/>
      <c r="ER140" s="214"/>
      <c r="ES140" s="214"/>
      <c r="ET140" s="214"/>
      <c r="EU140" s="214"/>
      <c r="EV140" s="214"/>
      <c r="EW140" s="214"/>
      <c r="EX140" s="214"/>
      <c r="EY140" s="214"/>
      <c r="EZ140" s="214"/>
      <c r="FA140" s="214"/>
      <c r="FB140" s="214"/>
      <c r="FC140" s="214"/>
      <c r="FD140" s="214"/>
      <c r="FE140" s="214"/>
      <c r="FF140" s="214"/>
      <c r="FG140" s="214"/>
      <c r="FH140" s="214"/>
      <c r="FI140" s="214"/>
      <c r="FJ140" s="214"/>
      <c r="FK140" s="214"/>
      <c r="FL140" s="214"/>
      <c r="FM140" s="214"/>
      <c r="FN140" s="214"/>
      <c r="FO140" s="214"/>
      <c r="FP140" s="214"/>
      <c r="FQ140" s="214"/>
      <c r="FR140" s="214"/>
      <c r="FS140" s="214"/>
      <c r="FT140" s="214"/>
      <c r="FU140" s="214"/>
      <c r="FV140" s="214"/>
      <c r="FW140" s="214"/>
      <c r="FX140" s="214"/>
      <c r="FY140" s="214"/>
      <c r="FZ140" s="214"/>
      <c r="GA140" s="214"/>
      <c r="GB140" s="214"/>
      <c r="GC140" s="214"/>
      <c r="GD140" s="214"/>
      <c r="GE140" s="214"/>
      <c r="GF140" s="214"/>
      <c r="GG140" s="214"/>
      <c r="GH140" s="214"/>
      <c r="GI140" s="214"/>
      <c r="GJ140" s="214"/>
      <c r="GK140" s="214"/>
      <c r="GL140" s="214"/>
      <c r="GM140" s="214"/>
      <c r="GN140" s="214"/>
      <c r="GO140" s="214"/>
      <c r="GP140" s="214"/>
      <c r="GQ140" s="214"/>
      <c r="GR140" s="214"/>
      <c r="GS140" s="214"/>
      <c r="GT140" s="214"/>
      <c r="GU140" s="214"/>
      <c r="GV140" s="214"/>
      <c r="GW140" s="214"/>
      <c r="GX140" s="214"/>
      <c r="GY140" s="53"/>
      <c r="GZ140" s="53"/>
      <c r="HA140" s="53"/>
      <c r="HB140" s="53"/>
    </row>
    <row r="141" spans="1:210" ht="14.1" customHeight="1" x14ac:dyDescent="0.3">
      <c r="A141" s="53"/>
      <c r="B141" s="53"/>
      <c r="C141" s="46"/>
      <c r="D141" s="54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53"/>
      <c r="AE141" s="216"/>
      <c r="AF141" s="46"/>
      <c r="AG141" s="54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53"/>
      <c r="BH141" s="53"/>
      <c r="BI141" s="211"/>
      <c r="BJ141" s="212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4"/>
      <c r="FL141" s="214"/>
      <c r="FM141" s="214"/>
      <c r="FN141" s="214"/>
      <c r="FO141" s="214"/>
      <c r="FP141" s="214"/>
      <c r="FQ141" s="214"/>
      <c r="FR141" s="214"/>
      <c r="FS141" s="214"/>
      <c r="FT141" s="214"/>
      <c r="FU141" s="214"/>
      <c r="FV141" s="214"/>
      <c r="FW141" s="214"/>
      <c r="FX141" s="214"/>
      <c r="FY141" s="214"/>
      <c r="FZ141" s="214"/>
      <c r="GA141" s="214"/>
      <c r="GB141" s="214"/>
      <c r="GC141" s="214"/>
      <c r="GD141" s="214"/>
      <c r="GE141" s="214"/>
      <c r="GF141" s="214"/>
      <c r="GG141" s="214"/>
      <c r="GH141" s="214"/>
      <c r="GI141" s="214"/>
      <c r="GJ141" s="214"/>
      <c r="GK141" s="214"/>
      <c r="GL141" s="214"/>
      <c r="GM141" s="214"/>
      <c r="GN141" s="214"/>
      <c r="GO141" s="214"/>
      <c r="GP141" s="214"/>
      <c r="GQ141" s="214"/>
      <c r="GR141" s="214"/>
      <c r="GS141" s="214"/>
      <c r="GT141" s="214"/>
      <c r="GU141" s="214"/>
      <c r="GV141" s="214"/>
      <c r="GW141" s="214"/>
      <c r="GX141" s="214"/>
      <c r="GY141" s="53"/>
      <c r="GZ141" s="53"/>
      <c r="HA141" s="53"/>
      <c r="HB141" s="53"/>
    </row>
    <row r="142" spans="1:210" ht="14.1" customHeight="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53"/>
      <c r="AD142" s="53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211"/>
      <c r="BJ142" s="212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214"/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214"/>
      <c r="DD142" s="214"/>
      <c r="DE142" s="214"/>
      <c r="DF142" s="214"/>
      <c r="DG142" s="214"/>
      <c r="DH142" s="214"/>
      <c r="DI142" s="214"/>
      <c r="DJ142" s="214"/>
      <c r="DK142" s="214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4"/>
      <c r="DZ142" s="214"/>
      <c r="EA142" s="214"/>
      <c r="EB142" s="214"/>
      <c r="EC142" s="214"/>
      <c r="ED142" s="214"/>
      <c r="EE142" s="214"/>
      <c r="EF142" s="214"/>
      <c r="EG142" s="214"/>
      <c r="EH142" s="214"/>
      <c r="EI142" s="214"/>
      <c r="EJ142" s="214"/>
      <c r="EK142" s="214"/>
      <c r="EL142" s="214"/>
      <c r="EM142" s="214"/>
      <c r="EN142" s="214"/>
      <c r="EO142" s="214"/>
      <c r="EP142" s="214"/>
      <c r="EQ142" s="214"/>
      <c r="ER142" s="214"/>
      <c r="ES142" s="214"/>
      <c r="ET142" s="214"/>
      <c r="EU142" s="214"/>
      <c r="EV142" s="214"/>
      <c r="EW142" s="214"/>
      <c r="EX142" s="214"/>
      <c r="EY142" s="214"/>
      <c r="EZ142" s="214"/>
      <c r="FA142" s="214"/>
      <c r="FB142" s="214"/>
      <c r="FC142" s="214"/>
      <c r="FD142" s="214"/>
      <c r="FE142" s="214"/>
      <c r="FF142" s="214"/>
      <c r="FG142" s="214"/>
      <c r="FH142" s="214"/>
      <c r="FI142" s="214"/>
      <c r="FJ142" s="214"/>
      <c r="FK142" s="214"/>
      <c r="FL142" s="214"/>
      <c r="FM142" s="214"/>
      <c r="FN142" s="214"/>
      <c r="FO142" s="214"/>
      <c r="FP142" s="214"/>
      <c r="FQ142" s="214"/>
      <c r="FR142" s="214"/>
      <c r="FS142" s="214"/>
      <c r="FT142" s="214"/>
      <c r="FU142" s="214"/>
      <c r="FV142" s="214"/>
      <c r="FW142" s="214"/>
      <c r="FX142" s="214"/>
      <c r="FY142" s="214"/>
      <c r="FZ142" s="214"/>
      <c r="GA142" s="214"/>
      <c r="GB142" s="214"/>
      <c r="GC142" s="214"/>
      <c r="GD142" s="214"/>
      <c r="GE142" s="214"/>
      <c r="GF142" s="214"/>
      <c r="GG142" s="214"/>
      <c r="GH142" s="214"/>
      <c r="GI142" s="214"/>
      <c r="GJ142" s="214"/>
      <c r="GK142" s="214"/>
      <c r="GL142" s="214"/>
      <c r="GM142" s="214"/>
      <c r="GN142" s="214"/>
      <c r="GO142" s="214"/>
      <c r="GP142" s="214"/>
      <c r="GQ142" s="214"/>
      <c r="GR142" s="214"/>
      <c r="GS142" s="214"/>
      <c r="GT142" s="214"/>
      <c r="GU142" s="214"/>
      <c r="GV142" s="214"/>
      <c r="GW142" s="214"/>
      <c r="GX142" s="214"/>
      <c r="GY142" s="53"/>
      <c r="GZ142" s="53"/>
      <c r="HA142" s="53"/>
      <c r="HB142" s="53"/>
    </row>
    <row r="143" spans="1:210" ht="14.1" customHeight="1" x14ac:dyDescent="0.3">
      <c r="A143" s="53"/>
      <c r="B143" s="53"/>
      <c r="C143" s="46"/>
      <c r="D143" s="54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53"/>
      <c r="AD143" s="53"/>
      <c r="AE143" s="46"/>
      <c r="AF143" s="46"/>
      <c r="AG143" s="54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53"/>
      <c r="BG143" s="53"/>
      <c r="BH143" s="53"/>
      <c r="BI143" s="211"/>
      <c r="BJ143" s="212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  <c r="FM143" s="214"/>
      <c r="FN143" s="214"/>
      <c r="FO143" s="214"/>
      <c r="FP143" s="214"/>
      <c r="FQ143" s="214"/>
      <c r="FR143" s="214"/>
      <c r="FS143" s="214"/>
      <c r="FT143" s="214"/>
      <c r="FU143" s="214"/>
      <c r="FV143" s="214"/>
      <c r="FW143" s="214"/>
      <c r="FX143" s="214"/>
      <c r="FY143" s="214"/>
      <c r="FZ143" s="214"/>
      <c r="GA143" s="214"/>
      <c r="GB143" s="214"/>
      <c r="GC143" s="214"/>
      <c r="GD143" s="214"/>
      <c r="GE143" s="214"/>
      <c r="GF143" s="214"/>
      <c r="GG143" s="214"/>
      <c r="GH143" s="214"/>
      <c r="GI143" s="214"/>
      <c r="GJ143" s="214"/>
      <c r="GK143" s="214"/>
      <c r="GL143" s="214"/>
      <c r="GM143" s="214"/>
      <c r="GN143" s="214"/>
      <c r="GO143" s="214"/>
      <c r="GP143" s="214"/>
      <c r="GQ143" s="214"/>
      <c r="GR143" s="214"/>
      <c r="GS143" s="214"/>
      <c r="GT143" s="214"/>
      <c r="GU143" s="214"/>
      <c r="GV143" s="214"/>
      <c r="GW143" s="214"/>
      <c r="GX143" s="214"/>
      <c r="GY143" s="53"/>
      <c r="GZ143" s="53"/>
      <c r="HA143" s="53"/>
      <c r="HB143" s="53"/>
    </row>
    <row r="144" spans="1:210" ht="14.1" customHeight="1" x14ac:dyDescent="0.3">
      <c r="A144" s="53"/>
      <c r="B144" s="46"/>
      <c r="C144" s="53"/>
      <c r="D144" s="46"/>
      <c r="E144" s="46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53"/>
      <c r="AD144" s="53"/>
      <c r="AE144" s="46"/>
      <c r="AF144" s="53"/>
      <c r="AG144" s="46"/>
      <c r="AH144" s="46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53"/>
      <c r="BG144" s="53"/>
      <c r="BH144" s="53"/>
      <c r="BI144" s="211"/>
      <c r="BJ144" s="212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4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4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4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4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4"/>
      <c r="FL144" s="214"/>
      <c r="FM144" s="214"/>
      <c r="FN144" s="214"/>
      <c r="FO144" s="214"/>
      <c r="FP144" s="214"/>
      <c r="FQ144" s="214"/>
      <c r="FR144" s="214"/>
      <c r="FS144" s="214"/>
      <c r="FT144" s="214"/>
      <c r="FU144" s="214"/>
      <c r="FV144" s="214"/>
      <c r="FW144" s="214"/>
      <c r="FX144" s="214"/>
      <c r="FY144" s="214"/>
      <c r="FZ144" s="214"/>
      <c r="GA144" s="214"/>
      <c r="GB144" s="214"/>
      <c r="GC144" s="214"/>
      <c r="GD144" s="214"/>
      <c r="GE144" s="214"/>
      <c r="GF144" s="214"/>
      <c r="GG144" s="214"/>
      <c r="GH144" s="214"/>
      <c r="GI144" s="214"/>
      <c r="GJ144" s="214"/>
      <c r="GK144" s="214"/>
      <c r="GL144" s="214"/>
      <c r="GM144" s="214"/>
      <c r="GN144" s="214"/>
      <c r="GO144" s="214"/>
      <c r="GP144" s="214"/>
      <c r="GQ144" s="214"/>
      <c r="GR144" s="214"/>
      <c r="GS144" s="214"/>
      <c r="GT144" s="214"/>
      <c r="GU144" s="214"/>
      <c r="GV144" s="214"/>
      <c r="GW144" s="214"/>
      <c r="GX144" s="214"/>
      <c r="GY144" s="53"/>
      <c r="GZ144" s="53"/>
      <c r="HA144" s="53"/>
      <c r="HB144" s="53"/>
    </row>
    <row r="145" spans="1:210" ht="14.1" customHeight="1" x14ac:dyDescent="0.3">
      <c r="A145" s="53"/>
      <c r="B145" s="46"/>
      <c r="C145" s="53"/>
      <c r="D145" s="54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53"/>
      <c r="AD145" s="53"/>
      <c r="AE145" s="46"/>
      <c r="AF145" s="53"/>
      <c r="AG145" s="54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53"/>
      <c r="BG145" s="53"/>
      <c r="BH145" s="53"/>
      <c r="BI145" s="212"/>
      <c r="BJ145" s="212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4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4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4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4"/>
      <c r="FL145" s="214"/>
      <c r="FM145" s="214"/>
      <c r="FN145" s="214"/>
      <c r="FO145" s="214"/>
      <c r="FP145" s="214"/>
      <c r="FQ145" s="214"/>
      <c r="FR145" s="214"/>
      <c r="FS145" s="214"/>
      <c r="FT145" s="214"/>
      <c r="FU145" s="214"/>
      <c r="FV145" s="214"/>
      <c r="FW145" s="214"/>
      <c r="FX145" s="214"/>
      <c r="FY145" s="214"/>
      <c r="FZ145" s="214"/>
      <c r="GA145" s="214"/>
      <c r="GB145" s="214"/>
      <c r="GC145" s="214"/>
      <c r="GD145" s="214"/>
      <c r="GE145" s="214"/>
      <c r="GF145" s="214"/>
      <c r="GG145" s="214"/>
      <c r="GH145" s="214"/>
      <c r="GI145" s="214"/>
      <c r="GJ145" s="214"/>
      <c r="GK145" s="214"/>
      <c r="GL145" s="214"/>
      <c r="GM145" s="214"/>
      <c r="GN145" s="214"/>
      <c r="GO145" s="214"/>
      <c r="GP145" s="214"/>
      <c r="GQ145" s="214"/>
      <c r="GR145" s="214"/>
      <c r="GS145" s="214"/>
      <c r="GT145" s="214"/>
      <c r="GU145" s="214"/>
      <c r="GV145" s="214"/>
      <c r="GW145" s="214"/>
      <c r="GX145" s="214"/>
      <c r="GY145" s="53"/>
      <c r="GZ145" s="53"/>
      <c r="HA145" s="53"/>
      <c r="HB145" s="53"/>
    </row>
    <row r="146" spans="1:210" ht="14.1" customHeight="1" x14ac:dyDescent="0.3">
      <c r="A146" s="53"/>
      <c r="B146" s="53"/>
      <c r="C146" s="53"/>
      <c r="D146" s="53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53"/>
      <c r="AD146" s="53"/>
      <c r="AE146" s="46"/>
      <c r="AF146" s="53"/>
      <c r="AG146" s="54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53"/>
      <c r="BG146" s="53"/>
      <c r="BH146" s="53"/>
      <c r="BI146" s="211"/>
      <c r="BJ146" s="212"/>
      <c r="BK146" s="214"/>
      <c r="BL146" s="214"/>
      <c r="BM146" s="214"/>
      <c r="BN146" s="214"/>
      <c r="BO146" s="214"/>
      <c r="BP146" s="214"/>
      <c r="BQ146" s="214"/>
      <c r="BR146" s="214"/>
      <c r="BS146" s="214"/>
      <c r="BT146" s="214"/>
      <c r="BU146" s="214"/>
      <c r="BV146" s="214"/>
      <c r="BW146" s="214"/>
      <c r="BX146" s="214"/>
      <c r="BY146" s="214"/>
      <c r="BZ146" s="214"/>
      <c r="CA146" s="214"/>
      <c r="CB146" s="214"/>
      <c r="CC146" s="214"/>
      <c r="CD146" s="214"/>
      <c r="CE146" s="214"/>
      <c r="CF146" s="214"/>
      <c r="CG146" s="214"/>
      <c r="CH146" s="214"/>
      <c r="CI146" s="214"/>
      <c r="CJ146" s="214"/>
      <c r="CK146" s="214"/>
      <c r="CL146" s="214"/>
      <c r="CM146" s="214"/>
      <c r="CN146" s="214"/>
      <c r="CO146" s="214"/>
      <c r="CP146" s="214"/>
      <c r="CQ146" s="214"/>
      <c r="CR146" s="214"/>
      <c r="CS146" s="214"/>
      <c r="CT146" s="214"/>
      <c r="CU146" s="214"/>
      <c r="CV146" s="214"/>
      <c r="CW146" s="214"/>
      <c r="CX146" s="214"/>
      <c r="CY146" s="214"/>
      <c r="CZ146" s="214"/>
      <c r="DA146" s="214"/>
      <c r="DB146" s="214"/>
      <c r="DC146" s="214"/>
      <c r="DD146" s="214"/>
      <c r="DE146" s="214"/>
      <c r="DF146" s="214"/>
      <c r="DG146" s="214"/>
      <c r="DH146" s="214"/>
      <c r="DI146" s="214"/>
      <c r="DJ146" s="214"/>
      <c r="DK146" s="214"/>
      <c r="DL146" s="214"/>
      <c r="DM146" s="214"/>
      <c r="DN146" s="214"/>
      <c r="DO146" s="214"/>
      <c r="DP146" s="214"/>
      <c r="DQ146" s="214"/>
      <c r="DR146" s="214"/>
      <c r="DS146" s="214"/>
      <c r="DT146" s="214"/>
      <c r="DU146" s="214"/>
      <c r="DV146" s="214"/>
      <c r="DW146" s="214"/>
      <c r="DX146" s="214"/>
      <c r="DY146" s="214"/>
      <c r="DZ146" s="214"/>
      <c r="EA146" s="214"/>
      <c r="EB146" s="214"/>
      <c r="EC146" s="214"/>
      <c r="ED146" s="214"/>
      <c r="EE146" s="214"/>
      <c r="EF146" s="214"/>
      <c r="EG146" s="214"/>
      <c r="EH146" s="214"/>
      <c r="EI146" s="214"/>
      <c r="EJ146" s="214"/>
      <c r="EK146" s="214"/>
      <c r="EL146" s="214"/>
      <c r="EM146" s="214"/>
      <c r="EN146" s="214"/>
      <c r="EO146" s="214"/>
      <c r="EP146" s="214"/>
      <c r="EQ146" s="214"/>
      <c r="ER146" s="214"/>
      <c r="ES146" s="214"/>
      <c r="ET146" s="214"/>
      <c r="EU146" s="214"/>
      <c r="EV146" s="214"/>
      <c r="EW146" s="214"/>
      <c r="EX146" s="214"/>
      <c r="EY146" s="214"/>
      <c r="EZ146" s="214"/>
      <c r="FA146" s="214"/>
      <c r="FB146" s="214"/>
      <c r="FC146" s="214"/>
      <c r="FD146" s="214"/>
      <c r="FE146" s="214"/>
      <c r="FF146" s="214"/>
      <c r="FG146" s="214"/>
      <c r="FH146" s="214"/>
      <c r="FI146" s="214"/>
      <c r="FJ146" s="214"/>
      <c r="FK146" s="214"/>
      <c r="FL146" s="214"/>
      <c r="FM146" s="214"/>
      <c r="FN146" s="214"/>
      <c r="FO146" s="214"/>
      <c r="FP146" s="214"/>
      <c r="FQ146" s="214"/>
      <c r="FR146" s="214"/>
      <c r="FS146" s="214"/>
      <c r="FT146" s="214"/>
      <c r="FU146" s="214"/>
      <c r="FV146" s="214"/>
      <c r="FW146" s="214"/>
      <c r="FX146" s="214"/>
      <c r="FY146" s="214"/>
      <c r="FZ146" s="214"/>
      <c r="GA146" s="214"/>
      <c r="GB146" s="214"/>
      <c r="GC146" s="214"/>
      <c r="GD146" s="214"/>
      <c r="GE146" s="214"/>
      <c r="GF146" s="214"/>
      <c r="GG146" s="214"/>
      <c r="GH146" s="214"/>
      <c r="GI146" s="214"/>
      <c r="GJ146" s="214"/>
      <c r="GK146" s="214"/>
      <c r="GL146" s="214"/>
      <c r="GM146" s="214"/>
      <c r="GN146" s="214"/>
      <c r="GO146" s="214"/>
      <c r="GP146" s="214"/>
      <c r="GQ146" s="214"/>
      <c r="GR146" s="214"/>
      <c r="GS146" s="214"/>
      <c r="GT146" s="214"/>
      <c r="GU146" s="214"/>
      <c r="GV146" s="214"/>
      <c r="GW146" s="214"/>
      <c r="GX146" s="214"/>
      <c r="GY146" s="53"/>
      <c r="GZ146" s="53"/>
      <c r="HA146" s="53"/>
      <c r="HB146" s="53"/>
    </row>
    <row r="147" spans="1:210" ht="14.1" customHeight="1" x14ac:dyDescent="0.3">
      <c r="A147" s="53"/>
      <c r="B147" s="53"/>
      <c r="C147" s="53"/>
      <c r="D147" s="54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53"/>
      <c r="AD147" s="53"/>
      <c r="AE147" s="46"/>
      <c r="AF147" s="53"/>
      <c r="AG147" s="54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53"/>
      <c r="BG147" s="53"/>
      <c r="BH147" s="53"/>
      <c r="BI147" s="211"/>
      <c r="BJ147" s="212"/>
      <c r="BK147" s="214"/>
      <c r="BL147" s="214"/>
      <c r="BM147" s="214"/>
      <c r="BN147" s="214"/>
      <c r="BO147" s="214"/>
      <c r="BP147" s="214"/>
      <c r="BQ147" s="214"/>
      <c r="BR147" s="214"/>
      <c r="BS147" s="214"/>
      <c r="BT147" s="214"/>
      <c r="BU147" s="214"/>
      <c r="BV147" s="214"/>
      <c r="BW147" s="214"/>
      <c r="BX147" s="214"/>
      <c r="BY147" s="214"/>
      <c r="BZ147" s="214"/>
      <c r="CA147" s="214"/>
      <c r="CB147" s="214"/>
      <c r="CC147" s="214"/>
      <c r="CD147" s="214"/>
      <c r="CE147" s="214"/>
      <c r="CF147" s="214"/>
      <c r="CG147" s="214"/>
      <c r="CH147" s="214"/>
      <c r="CI147" s="21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4"/>
      <c r="CW147" s="214"/>
      <c r="CX147" s="214"/>
      <c r="CY147" s="214"/>
      <c r="CZ147" s="214"/>
      <c r="DA147" s="214"/>
      <c r="DB147" s="214"/>
      <c r="DC147" s="214"/>
      <c r="DD147" s="214"/>
      <c r="DE147" s="214"/>
      <c r="DF147" s="214"/>
      <c r="DG147" s="214"/>
      <c r="DH147" s="214"/>
      <c r="DI147" s="214"/>
      <c r="DJ147" s="214"/>
      <c r="DK147" s="214"/>
      <c r="DL147" s="214"/>
      <c r="DM147" s="214"/>
      <c r="DN147" s="214"/>
      <c r="DO147" s="214"/>
      <c r="DP147" s="214"/>
      <c r="DQ147" s="214"/>
      <c r="DR147" s="214"/>
      <c r="DS147" s="214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214"/>
      <c r="ED147" s="214"/>
      <c r="EE147" s="214"/>
      <c r="EF147" s="214"/>
      <c r="EG147" s="214"/>
      <c r="EH147" s="214"/>
      <c r="EI147" s="214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4"/>
      <c r="ET147" s="214"/>
      <c r="EU147" s="214"/>
      <c r="EV147" s="214"/>
      <c r="EW147" s="214"/>
      <c r="EX147" s="214"/>
      <c r="EY147" s="214"/>
      <c r="EZ147" s="214"/>
      <c r="FA147" s="214"/>
      <c r="FB147" s="214"/>
      <c r="FC147" s="214"/>
      <c r="FD147" s="214"/>
      <c r="FE147" s="214"/>
      <c r="FF147" s="214"/>
      <c r="FG147" s="214"/>
      <c r="FH147" s="214"/>
      <c r="FI147" s="214"/>
      <c r="FJ147" s="214"/>
      <c r="FK147" s="214"/>
      <c r="FL147" s="214"/>
      <c r="FM147" s="214"/>
      <c r="FN147" s="214"/>
      <c r="FO147" s="214"/>
      <c r="FP147" s="214"/>
      <c r="FQ147" s="214"/>
      <c r="FR147" s="214"/>
      <c r="FS147" s="214"/>
      <c r="FT147" s="214"/>
      <c r="FU147" s="214"/>
      <c r="FV147" s="214"/>
      <c r="FW147" s="214"/>
      <c r="FX147" s="214"/>
      <c r="FY147" s="214"/>
      <c r="FZ147" s="214"/>
      <c r="GA147" s="214"/>
      <c r="GB147" s="214"/>
      <c r="GC147" s="214"/>
      <c r="GD147" s="214"/>
      <c r="GE147" s="214"/>
      <c r="GF147" s="214"/>
      <c r="GG147" s="214"/>
      <c r="GH147" s="214"/>
      <c r="GI147" s="214"/>
      <c r="GJ147" s="214"/>
      <c r="GK147" s="214"/>
      <c r="GL147" s="214"/>
      <c r="GM147" s="214"/>
      <c r="GN147" s="214"/>
      <c r="GO147" s="214"/>
      <c r="GP147" s="214"/>
      <c r="GQ147" s="214"/>
      <c r="GR147" s="214"/>
      <c r="GS147" s="214"/>
      <c r="GT147" s="214"/>
      <c r="GU147" s="214"/>
      <c r="GV147" s="214"/>
      <c r="GW147" s="214"/>
      <c r="GX147" s="214"/>
      <c r="GY147" s="53"/>
      <c r="GZ147" s="53"/>
      <c r="HA147" s="53"/>
      <c r="HB147" s="53"/>
    </row>
    <row r="148" spans="1:210" ht="14.1" customHeight="1" x14ac:dyDescent="0.3">
      <c r="A148" s="53"/>
      <c r="B148" s="53"/>
      <c r="C148" s="53"/>
      <c r="D148" s="54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53"/>
      <c r="AD148" s="53"/>
      <c r="AE148" s="46"/>
      <c r="AF148" s="53"/>
      <c r="AG148" s="54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53"/>
      <c r="BG148" s="53"/>
      <c r="BH148" s="53"/>
      <c r="BI148" s="211"/>
      <c r="BJ148" s="212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4"/>
      <c r="DZ148" s="214"/>
      <c r="EA148" s="214"/>
      <c r="EB148" s="214"/>
      <c r="EC148" s="214"/>
      <c r="ED148" s="214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4"/>
      <c r="EO148" s="214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4"/>
      <c r="FA148" s="214"/>
      <c r="FB148" s="214"/>
      <c r="FC148" s="214"/>
      <c r="FD148" s="214"/>
      <c r="FE148" s="214"/>
      <c r="FF148" s="214"/>
      <c r="FG148" s="214"/>
      <c r="FH148" s="214"/>
      <c r="FI148" s="214"/>
      <c r="FJ148" s="214"/>
      <c r="FK148" s="214"/>
      <c r="FL148" s="214"/>
      <c r="FM148" s="214"/>
      <c r="FN148" s="214"/>
      <c r="FO148" s="214"/>
      <c r="FP148" s="214"/>
      <c r="FQ148" s="214"/>
      <c r="FR148" s="214"/>
      <c r="FS148" s="214"/>
      <c r="FT148" s="214"/>
      <c r="FU148" s="214"/>
      <c r="FV148" s="214"/>
      <c r="FW148" s="214"/>
      <c r="FX148" s="214"/>
      <c r="FY148" s="214"/>
      <c r="FZ148" s="214"/>
      <c r="GA148" s="214"/>
      <c r="GB148" s="214"/>
      <c r="GC148" s="214"/>
      <c r="GD148" s="214"/>
      <c r="GE148" s="214"/>
      <c r="GF148" s="214"/>
      <c r="GG148" s="214"/>
      <c r="GH148" s="214"/>
      <c r="GI148" s="214"/>
      <c r="GJ148" s="214"/>
      <c r="GK148" s="214"/>
      <c r="GL148" s="214"/>
      <c r="GM148" s="214"/>
      <c r="GN148" s="214"/>
      <c r="GO148" s="214"/>
      <c r="GP148" s="214"/>
      <c r="GQ148" s="214"/>
      <c r="GR148" s="214"/>
      <c r="GS148" s="214"/>
      <c r="GT148" s="214"/>
      <c r="GU148" s="214"/>
      <c r="GV148" s="214"/>
      <c r="GW148" s="214"/>
      <c r="GX148" s="214"/>
      <c r="GY148" s="53"/>
      <c r="GZ148" s="53"/>
      <c r="HA148" s="53"/>
      <c r="HB148" s="53"/>
    </row>
    <row r="149" spans="1:210" ht="14.1" customHeight="1" x14ac:dyDescent="0.3">
      <c r="A149" s="53"/>
      <c r="B149" s="53"/>
      <c r="C149" s="53"/>
      <c r="D149" s="54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53"/>
      <c r="AD149" s="53"/>
      <c r="AE149" s="46"/>
      <c r="AF149" s="53"/>
      <c r="AG149" s="54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53"/>
      <c r="BG149" s="53"/>
      <c r="BH149" s="53"/>
      <c r="BI149" s="211"/>
      <c r="BJ149" s="212"/>
      <c r="BK149" s="214"/>
      <c r="BL149" s="214"/>
      <c r="BM149" s="214"/>
      <c r="BN149" s="214"/>
      <c r="BO149" s="214"/>
      <c r="BP149" s="214"/>
      <c r="BQ149" s="214"/>
      <c r="BR149" s="214"/>
      <c r="BS149" s="214"/>
      <c r="BT149" s="214"/>
      <c r="BU149" s="214"/>
      <c r="BV149" s="214"/>
      <c r="BW149" s="214"/>
      <c r="BX149" s="214"/>
      <c r="BY149" s="214"/>
      <c r="BZ149" s="214"/>
      <c r="CA149" s="214"/>
      <c r="CB149" s="214"/>
      <c r="CC149" s="214"/>
      <c r="CD149" s="214"/>
      <c r="CE149" s="214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  <c r="CP149" s="214"/>
      <c r="CQ149" s="214"/>
      <c r="CR149" s="214"/>
      <c r="CS149" s="214"/>
      <c r="CT149" s="214"/>
      <c r="CU149" s="214"/>
      <c r="CV149" s="214"/>
      <c r="CW149" s="214"/>
      <c r="CX149" s="214"/>
      <c r="CY149" s="214"/>
      <c r="CZ149" s="214"/>
      <c r="DA149" s="214"/>
      <c r="DB149" s="214"/>
      <c r="DC149" s="214"/>
      <c r="DD149" s="214"/>
      <c r="DE149" s="214"/>
      <c r="DF149" s="214"/>
      <c r="DG149" s="214"/>
      <c r="DH149" s="214"/>
      <c r="DI149" s="214"/>
      <c r="DJ149" s="214"/>
      <c r="DK149" s="214"/>
      <c r="DL149" s="214"/>
      <c r="DM149" s="214"/>
      <c r="DN149" s="214"/>
      <c r="DO149" s="214"/>
      <c r="DP149" s="214"/>
      <c r="DQ149" s="214"/>
      <c r="DR149" s="214"/>
      <c r="DS149" s="214"/>
      <c r="DT149" s="214"/>
      <c r="DU149" s="214"/>
      <c r="DV149" s="214"/>
      <c r="DW149" s="214"/>
      <c r="DX149" s="214"/>
      <c r="DY149" s="214"/>
      <c r="DZ149" s="214"/>
      <c r="EA149" s="214"/>
      <c r="EB149" s="214"/>
      <c r="EC149" s="214"/>
      <c r="ED149" s="214"/>
      <c r="EE149" s="214"/>
      <c r="EF149" s="214"/>
      <c r="EG149" s="214"/>
      <c r="EH149" s="214"/>
      <c r="EI149" s="214"/>
      <c r="EJ149" s="214"/>
      <c r="EK149" s="214"/>
      <c r="EL149" s="214"/>
      <c r="EM149" s="214"/>
      <c r="EN149" s="214"/>
      <c r="EO149" s="214"/>
      <c r="EP149" s="214"/>
      <c r="EQ149" s="214"/>
      <c r="ER149" s="214"/>
      <c r="ES149" s="214"/>
      <c r="ET149" s="214"/>
      <c r="EU149" s="214"/>
      <c r="EV149" s="214"/>
      <c r="EW149" s="214"/>
      <c r="EX149" s="214"/>
      <c r="EY149" s="214"/>
      <c r="EZ149" s="214"/>
      <c r="FA149" s="214"/>
      <c r="FB149" s="214"/>
      <c r="FC149" s="214"/>
      <c r="FD149" s="214"/>
      <c r="FE149" s="214"/>
      <c r="FF149" s="214"/>
      <c r="FG149" s="214"/>
      <c r="FH149" s="214"/>
      <c r="FI149" s="214"/>
      <c r="FJ149" s="214"/>
      <c r="FK149" s="214"/>
      <c r="FL149" s="214"/>
      <c r="FM149" s="214"/>
      <c r="FN149" s="214"/>
      <c r="FO149" s="214"/>
      <c r="FP149" s="214"/>
      <c r="FQ149" s="214"/>
      <c r="FR149" s="214"/>
      <c r="FS149" s="214"/>
      <c r="FT149" s="214"/>
      <c r="FU149" s="214"/>
      <c r="FV149" s="214"/>
      <c r="FW149" s="214"/>
      <c r="FX149" s="214"/>
      <c r="FY149" s="214"/>
      <c r="FZ149" s="214"/>
      <c r="GA149" s="214"/>
      <c r="GB149" s="214"/>
      <c r="GC149" s="214"/>
      <c r="GD149" s="214"/>
      <c r="GE149" s="214"/>
      <c r="GF149" s="214"/>
      <c r="GG149" s="214"/>
      <c r="GH149" s="214"/>
      <c r="GI149" s="214"/>
      <c r="GJ149" s="214"/>
      <c r="GK149" s="214"/>
      <c r="GL149" s="214"/>
      <c r="GM149" s="214"/>
      <c r="GN149" s="214"/>
      <c r="GO149" s="214"/>
      <c r="GP149" s="214"/>
      <c r="GQ149" s="214"/>
      <c r="GR149" s="214"/>
      <c r="GS149" s="214"/>
      <c r="GT149" s="214"/>
      <c r="GU149" s="214"/>
      <c r="GV149" s="214"/>
      <c r="GW149" s="214"/>
      <c r="GX149" s="214"/>
      <c r="GY149" s="53"/>
      <c r="GZ149" s="53"/>
      <c r="HA149" s="53"/>
      <c r="HB149" s="53"/>
    </row>
    <row r="150" spans="1:210" ht="14.1" customHeight="1" x14ac:dyDescent="0.3">
      <c r="A150" s="53"/>
      <c r="B150" s="53"/>
      <c r="C150" s="53"/>
      <c r="D150" s="54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53"/>
      <c r="AD150" s="53"/>
      <c r="AE150" s="46"/>
      <c r="AF150" s="53"/>
      <c r="AG150" s="54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53"/>
      <c r="BG150" s="53"/>
      <c r="BH150" s="53"/>
      <c r="BI150" s="211"/>
      <c r="BJ150" s="212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4"/>
      <c r="CT150" s="214"/>
      <c r="CU150" s="214"/>
      <c r="CV150" s="214"/>
      <c r="CW150" s="214"/>
      <c r="CX150" s="214"/>
      <c r="CY150" s="214"/>
      <c r="CZ150" s="214"/>
      <c r="DA150" s="214"/>
      <c r="DB150" s="214"/>
      <c r="DC150" s="214"/>
      <c r="DD150" s="214"/>
      <c r="DE150" s="214"/>
      <c r="DF150" s="214"/>
      <c r="DG150" s="214"/>
      <c r="DH150" s="214"/>
      <c r="DI150" s="214"/>
      <c r="DJ150" s="214"/>
      <c r="DK150" s="214"/>
      <c r="DL150" s="214"/>
      <c r="DM150" s="214"/>
      <c r="DN150" s="214"/>
      <c r="DO150" s="214"/>
      <c r="DP150" s="214"/>
      <c r="DQ150" s="214"/>
      <c r="DR150" s="214"/>
      <c r="DS150" s="214"/>
      <c r="DT150" s="214"/>
      <c r="DU150" s="214"/>
      <c r="DV150" s="214"/>
      <c r="DW150" s="214"/>
      <c r="DX150" s="214"/>
      <c r="DY150" s="214"/>
      <c r="DZ150" s="214"/>
      <c r="EA150" s="214"/>
      <c r="EB150" s="214"/>
      <c r="EC150" s="214"/>
      <c r="ED150" s="214"/>
      <c r="EE150" s="214"/>
      <c r="EF150" s="214"/>
      <c r="EG150" s="214"/>
      <c r="EH150" s="214"/>
      <c r="EI150" s="214"/>
      <c r="EJ150" s="214"/>
      <c r="EK150" s="214"/>
      <c r="EL150" s="214"/>
      <c r="EM150" s="214"/>
      <c r="EN150" s="214"/>
      <c r="EO150" s="214"/>
      <c r="EP150" s="214"/>
      <c r="EQ150" s="214"/>
      <c r="ER150" s="214"/>
      <c r="ES150" s="214"/>
      <c r="ET150" s="214"/>
      <c r="EU150" s="214"/>
      <c r="EV150" s="214"/>
      <c r="EW150" s="214"/>
      <c r="EX150" s="214"/>
      <c r="EY150" s="214"/>
      <c r="EZ150" s="214"/>
      <c r="FA150" s="214"/>
      <c r="FB150" s="214"/>
      <c r="FC150" s="214"/>
      <c r="FD150" s="214"/>
      <c r="FE150" s="214"/>
      <c r="FF150" s="214"/>
      <c r="FG150" s="214"/>
      <c r="FH150" s="214"/>
      <c r="FI150" s="214"/>
      <c r="FJ150" s="214"/>
      <c r="FK150" s="214"/>
      <c r="FL150" s="214"/>
      <c r="FM150" s="214"/>
      <c r="FN150" s="214"/>
      <c r="FO150" s="214"/>
      <c r="FP150" s="214"/>
      <c r="FQ150" s="214"/>
      <c r="FR150" s="214"/>
      <c r="FS150" s="214"/>
      <c r="FT150" s="214"/>
      <c r="FU150" s="214"/>
      <c r="FV150" s="214"/>
      <c r="FW150" s="214"/>
      <c r="FX150" s="214"/>
      <c r="FY150" s="214"/>
      <c r="FZ150" s="214"/>
      <c r="GA150" s="214"/>
      <c r="GB150" s="214"/>
      <c r="GC150" s="214"/>
      <c r="GD150" s="214"/>
      <c r="GE150" s="214"/>
      <c r="GF150" s="214"/>
      <c r="GG150" s="214"/>
      <c r="GH150" s="214"/>
      <c r="GI150" s="214"/>
      <c r="GJ150" s="214"/>
      <c r="GK150" s="214"/>
      <c r="GL150" s="214"/>
      <c r="GM150" s="214"/>
      <c r="GN150" s="214"/>
      <c r="GO150" s="214"/>
      <c r="GP150" s="214"/>
      <c r="GQ150" s="214"/>
      <c r="GR150" s="214"/>
      <c r="GS150" s="214"/>
      <c r="GT150" s="214"/>
      <c r="GU150" s="214"/>
      <c r="GV150" s="214"/>
      <c r="GW150" s="214"/>
      <c r="GX150" s="214"/>
      <c r="GY150" s="53"/>
      <c r="GZ150" s="53"/>
      <c r="HA150" s="53"/>
      <c r="HB150" s="53"/>
    </row>
    <row r="151" spans="1:210" s="45" customFormat="1" ht="14.1" customHeight="1" x14ac:dyDescent="0.3">
      <c r="A151" s="53"/>
      <c r="B151" s="53"/>
      <c r="C151" s="53"/>
      <c r="D151" s="54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53"/>
      <c r="AD151" s="53"/>
      <c r="AE151" s="53"/>
      <c r="AF151" s="53"/>
      <c r="AG151" s="54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53"/>
      <c r="BG151" s="53"/>
      <c r="BH151" s="53"/>
      <c r="BI151" s="212"/>
      <c r="BJ151" s="212"/>
      <c r="BK151" s="214"/>
      <c r="BL151" s="214"/>
      <c r="BM151" s="214"/>
      <c r="BN151" s="214"/>
      <c r="BO151" s="214"/>
      <c r="BP151" s="214"/>
      <c r="BQ151" s="214"/>
      <c r="BR151" s="214"/>
      <c r="BS151" s="214"/>
      <c r="BT151" s="214"/>
      <c r="BU151" s="214"/>
      <c r="BV151" s="214"/>
      <c r="BW151" s="214"/>
      <c r="BX151" s="214"/>
      <c r="BY151" s="214"/>
      <c r="BZ151" s="214"/>
      <c r="CA151" s="214"/>
      <c r="CB151" s="214"/>
      <c r="CC151" s="214"/>
      <c r="CD151" s="214"/>
      <c r="CE151" s="214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  <c r="CR151" s="214"/>
      <c r="CS151" s="214"/>
      <c r="CT151" s="214"/>
      <c r="CU151" s="214"/>
      <c r="CV151" s="214"/>
      <c r="CW151" s="214"/>
      <c r="CX151" s="214"/>
      <c r="CY151" s="214"/>
      <c r="CZ151" s="214"/>
      <c r="DA151" s="214"/>
      <c r="DB151" s="214"/>
      <c r="DC151" s="214"/>
      <c r="DD151" s="214"/>
      <c r="DE151" s="214"/>
      <c r="DF151" s="214"/>
      <c r="DG151" s="214"/>
      <c r="DH151" s="214"/>
      <c r="DI151" s="214"/>
      <c r="DJ151" s="214"/>
      <c r="DK151" s="214"/>
      <c r="DL151" s="214"/>
      <c r="DM151" s="214"/>
      <c r="DN151" s="214"/>
      <c r="DO151" s="214"/>
      <c r="DP151" s="214"/>
      <c r="DQ151" s="214"/>
      <c r="DR151" s="214"/>
      <c r="DS151" s="214"/>
      <c r="DT151" s="214"/>
      <c r="DU151" s="214"/>
      <c r="DV151" s="214"/>
      <c r="DW151" s="214"/>
      <c r="DX151" s="214"/>
      <c r="DY151" s="214"/>
      <c r="DZ151" s="214"/>
      <c r="EA151" s="214"/>
      <c r="EB151" s="214"/>
      <c r="EC151" s="214"/>
      <c r="ED151" s="214"/>
      <c r="EE151" s="214"/>
      <c r="EF151" s="214"/>
      <c r="EG151" s="214"/>
      <c r="EH151" s="214"/>
      <c r="EI151" s="214"/>
      <c r="EJ151" s="214"/>
      <c r="EK151" s="214"/>
      <c r="EL151" s="214"/>
      <c r="EM151" s="214"/>
      <c r="EN151" s="214"/>
      <c r="EO151" s="214"/>
      <c r="EP151" s="214"/>
      <c r="EQ151" s="214"/>
      <c r="ER151" s="214"/>
      <c r="ES151" s="214"/>
      <c r="ET151" s="214"/>
      <c r="EU151" s="214"/>
      <c r="EV151" s="214"/>
      <c r="EW151" s="214"/>
      <c r="EX151" s="214"/>
      <c r="EY151" s="214"/>
      <c r="EZ151" s="214"/>
      <c r="FA151" s="214"/>
      <c r="FB151" s="214"/>
      <c r="FC151" s="214"/>
      <c r="FD151" s="214"/>
      <c r="FE151" s="214"/>
      <c r="FF151" s="214"/>
      <c r="FG151" s="214"/>
      <c r="FH151" s="214"/>
      <c r="FI151" s="214"/>
      <c r="FJ151" s="214"/>
      <c r="FK151" s="214"/>
      <c r="FL151" s="214"/>
      <c r="FM151" s="214"/>
      <c r="FN151" s="214"/>
      <c r="FO151" s="214"/>
      <c r="FP151" s="214"/>
      <c r="FQ151" s="214"/>
      <c r="FR151" s="214"/>
      <c r="FS151" s="214"/>
      <c r="FT151" s="214"/>
      <c r="FU151" s="214"/>
      <c r="FV151" s="214"/>
      <c r="FW151" s="214"/>
      <c r="FX151" s="214"/>
      <c r="FY151" s="214"/>
      <c r="FZ151" s="214"/>
      <c r="GA151" s="214"/>
      <c r="GB151" s="214"/>
      <c r="GC151" s="214"/>
      <c r="GD151" s="214"/>
      <c r="GE151" s="214"/>
      <c r="GF151" s="214"/>
      <c r="GG151" s="214"/>
      <c r="GH151" s="214"/>
      <c r="GI151" s="214"/>
      <c r="GJ151" s="214"/>
      <c r="GK151" s="214"/>
      <c r="GL151" s="214"/>
      <c r="GM151" s="214"/>
      <c r="GN151" s="214"/>
      <c r="GO151" s="214"/>
      <c r="GP151" s="214"/>
      <c r="GQ151" s="214"/>
      <c r="GR151" s="214"/>
      <c r="GS151" s="214"/>
      <c r="GT151" s="214"/>
      <c r="GU151" s="214"/>
      <c r="GV151" s="214"/>
      <c r="GW151" s="214"/>
      <c r="GX151" s="214"/>
      <c r="GY151" s="53"/>
      <c r="GZ151" s="53"/>
      <c r="HA151" s="53"/>
      <c r="HB151" s="53"/>
    </row>
    <row r="152" spans="1:210" s="45" customFormat="1" ht="14.1" customHeight="1" x14ac:dyDescent="0.3">
      <c r="A152" s="53"/>
      <c r="B152" s="53"/>
      <c r="C152" s="53"/>
      <c r="D152" s="54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53"/>
      <c r="AD152" s="53"/>
      <c r="AE152" s="53"/>
      <c r="AF152" s="53"/>
      <c r="AG152" s="54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53"/>
      <c r="BG152" s="53"/>
      <c r="BH152" s="53"/>
      <c r="BI152" s="211"/>
      <c r="BJ152" s="212"/>
      <c r="BK152" s="214"/>
      <c r="BL152" s="214"/>
      <c r="BM152" s="214"/>
      <c r="BN152" s="214"/>
      <c r="BO152" s="214"/>
      <c r="BP152" s="214"/>
      <c r="BQ152" s="214"/>
      <c r="BR152" s="214"/>
      <c r="BS152" s="214"/>
      <c r="BT152" s="214"/>
      <c r="BU152" s="214"/>
      <c r="BV152" s="214"/>
      <c r="BW152" s="214"/>
      <c r="BX152" s="214"/>
      <c r="BY152" s="214"/>
      <c r="BZ152" s="214"/>
      <c r="CA152" s="214"/>
      <c r="CB152" s="214"/>
      <c r="CC152" s="214"/>
      <c r="CD152" s="214"/>
      <c r="CE152" s="214"/>
      <c r="CF152" s="214"/>
      <c r="CG152" s="214"/>
      <c r="CH152" s="214"/>
      <c r="CI152" s="214"/>
      <c r="CJ152" s="214"/>
      <c r="CK152" s="214"/>
      <c r="CL152" s="214"/>
      <c r="CM152" s="214"/>
      <c r="CN152" s="214"/>
      <c r="CO152" s="214"/>
      <c r="CP152" s="214"/>
      <c r="CQ152" s="214"/>
      <c r="CR152" s="214"/>
      <c r="CS152" s="214"/>
      <c r="CT152" s="214"/>
      <c r="CU152" s="214"/>
      <c r="CV152" s="214"/>
      <c r="CW152" s="214"/>
      <c r="CX152" s="214"/>
      <c r="CY152" s="214"/>
      <c r="CZ152" s="214"/>
      <c r="DA152" s="214"/>
      <c r="DB152" s="214"/>
      <c r="DC152" s="214"/>
      <c r="DD152" s="214"/>
      <c r="DE152" s="214"/>
      <c r="DF152" s="214"/>
      <c r="DG152" s="214"/>
      <c r="DH152" s="214"/>
      <c r="DI152" s="214"/>
      <c r="DJ152" s="214"/>
      <c r="DK152" s="214"/>
      <c r="DL152" s="214"/>
      <c r="DM152" s="214"/>
      <c r="DN152" s="214"/>
      <c r="DO152" s="214"/>
      <c r="DP152" s="214"/>
      <c r="DQ152" s="214"/>
      <c r="DR152" s="214"/>
      <c r="DS152" s="214"/>
      <c r="DT152" s="214"/>
      <c r="DU152" s="214"/>
      <c r="DV152" s="214"/>
      <c r="DW152" s="214"/>
      <c r="DX152" s="214"/>
      <c r="DY152" s="214"/>
      <c r="DZ152" s="214"/>
      <c r="EA152" s="214"/>
      <c r="EB152" s="214"/>
      <c r="EC152" s="214"/>
      <c r="ED152" s="214"/>
      <c r="EE152" s="214"/>
      <c r="EF152" s="214"/>
      <c r="EG152" s="214"/>
      <c r="EH152" s="214"/>
      <c r="EI152" s="214"/>
      <c r="EJ152" s="214"/>
      <c r="EK152" s="214"/>
      <c r="EL152" s="214"/>
      <c r="EM152" s="214"/>
      <c r="EN152" s="214"/>
      <c r="EO152" s="214"/>
      <c r="EP152" s="214"/>
      <c r="EQ152" s="214"/>
      <c r="ER152" s="214"/>
      <c r="ES152" s="214"/>
      <c r="ET152" s="214"/>
      <c r="EU152" s="214"/>
      <c r="EV152" s="214"/>
      <c r="EW152" s="214"/>
      <c r="EX152" s="214"/>
      <c r="EY152" s="214"/>
      <c r="EZ152" s="214"/>
      <c r="FA152" s="214"/>
      <c r="FB152" s="214"/>
      <c r="FC152" s="214"/>
      <c r="FD152" s="214"/>
      <c r="FE152" s="214"/>
      <c r="FF152" s="214"/>
      <c r="FG152" s="214"/>
      <c r="FH152" s="214"/>
      <c r="FI152" s="214"/>
      <c r="FJ152" s="214"/>
      <c r="FK152" s="214"/>
      <c r="FL152" s="214"/>
      <c r="FM152" s="214"/>
      <c r="FN152" s="214"/>
      <c r="FO152" s="214"/>
      <c r="FP152" s="214"/>
      <c r="FQ152" s="214"/>
      <c r="FR152" s="214"/>
      <c r="FS152" s="214"/>
      <c r="FT152" s="214"/>
      <c r="FU152" s="214"/>
      <c r="FV152" s="214"/>
      <c r="FW152" s="214"/>
      <c r="FX152" s="214"/>
      <c r="FY152" s="214"/>
      <c r="FZ152" s="214"/>
      <c r="GA152" s="214"/>
      <c r="GB152" s="214"/>
      <c r="GC152" s="214"/>
      <c r="GD152" s="214"/>
      <c r="GE152" s="214"/>
      <c r="GF152" s="214"/>
      <c r="GG152" s="214"/>
      <c r="GH152" s="214"/>
      <c r="GI152" s="214"/>
      <c r="GJ152" s="214"/>
      <c r="GK152" s="214"/>
      <c r="GL152" s="214"/>
      <c r="GM152" s="214"/>
      <c r="GN152" s="214"/>
      <c r="GO152" s="214"/>
      <c r="GP152" s="214"/>
      <c r="GQ152" s="214"/>
      <c r="GR152" s="214"/>
      <c r="GS152" s="214"/>
      <c r="GT152" s="214"/>
      <c r="GU152" s="214"/>
      <c r="GV152" s="214"/>
      <c r="GW152" s="214"/>
      <c r="GX152" s="214"/>
      <c r="GY152" s="53"/>
      <c r="GZ152" s="53"/>
      <c r="HA152" s="53"/>
      <c r="HB152" s="53"/>
    </row>
    <row r="153" spans="1:210" s="45" customFormat="1" ht="14.1" customHeight="1" x14ac:dyDescent="0.3">
      <c r="A153" s="53"/>
      <c r="B153" s="53"/>
      <c r="C153" s="53"/>
      <c r="D153" s="54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53"/>
      <c r="AD153" s="53"/>
      <c r="AE153" s="53"/>
      <c r="AF153" s="53"/>
      <c r="AG153" s="54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53"/>
      <c r="BG153" s="53"/>
      <c r="BH153" s="53"/>
      <c r="BI153" s="211"/>
      <c r="BJ153" s="212"/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X153" s="214"/>
      <c r="BY153" s="214"/>
      <c r="BZ153" s="214"/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214"/>
      <c r="CL153" s="214"/>
      <c r="CM153" s="214"/>
      <c r="CN153" s="214"/>
      <c r="CO153" s="214"/>
      <c r="CP153" s="214"/>
      <c r="CQ153" s="214"/>
      <c r="CR153" s="214"/>
      <c r="CS153" s="214"/>
      <c r="CT153" s="214"/>
      <c r="CU153" s="214"/>
      <c r="CV153" s="214"/>
      <c r="CW153" s="214"/>
      <c r="CX153" s="214"/>
      <c r="CY153" s="214"/>
      <c r="CZ153" s="214"/>
      <c r="DA153" s="214"/>
      <c r="DB153" s="214"/>
      <c r="DC153" s="214"/>
      <c r="DD153" s="214"/>
      <c r="DE153" s="214"/>
      <c r="DF153" s="214"/>
      <c r="DG153" s="214"/>
      <c r="DH153" s="214"/>
      <c r="DI153" s="214"/>
      <c r="DJ153" s="214"/>
      <c r="DK153" s="214"/>
      <c r="DL153" s="214"/>
      <c r="DM153" s="214"/>
      <c r="DN153" s="214"/>
      <c r="DO153" s="214"/>
      <c r="DP153" s="214"/>
      <c r="DQ153" s="214"/>
      <c r="DR153" s="214"/>
      <c r="DS153" s="214"/>
      <c r="DT153" s="214"/>
      <c r="DU153" s="214"/>
      <c r="DV153" s="214"/>
      <c r="DW153" s="214"/>
      <c r="DX153" s="214"/>
      <c r="DY153" s="214"/>
      <c r="DZ153" s="214"/>
      <c r="EA153" s="214"/>
      <c r="EB153" s="214"/>
      <c r="EC153" s="214"/>
      <c r="ED153" s="214"/>
      <c r="EE153" s="214"/>
      <c r="EF153" s="214"/>
      <c r="EG153" s="214"/>
      <c r="EH153" s="214"/>
      <c r="EI153" s="214"/>
      <c r="EJ153" s="214"/>
      <c r="EK153" s="214"/>
      <c r="EL153" s="214"/>
      <c r="EM153" s="214"/>
      <c r="EN153" s="214"/>
      <c r="EO153" s="214"/>
      <c r="EP153" s="214"/>
      <c r="EQ153" s="214"/>
      <c r="ER153" s="214"/>
      <c r="ES153" s="214"/>
      <c r="ET153" s="214"/>
      <c r="EU153" s="214"/>
      <c r="EV153" s="214"/>
      <c r="EW153" s="214"/>
      <c r="EX153" s="214"/>
      <c r="EY153" s="214"/>
      <c r="EZ153" s="214"/>
      <c r="FA153" s="214"/>
      <c r="FB153" s="214"/>
      <c r="FC153" s="214"/>
      <c r="FD153" s="214"/>
      <c r="FE153" s="214"/>
      <c r="FF153" s="214"/>
      <c r="FG153" s="214"/>
      <c r="FH153" s="214"/>
      <c r="FI153" s="214"/>
      <c r="FJ153" s="214"/>
      <c r="FK153" s="214"/>
      <c r="FL153" s="214"/>
      <c r="FM153" s="214"/>
      <c r="FN153" s="214"/>
      <c r="FO153" s="214"/>
      <c r="FP153" s="214"/>
      <c r="FQ153" s="214"/>
      <c r="FR153" s="214"/>
      <c r="FS153" s="214"/>
      <c r="FT153" s="214"/>
      <c r="FU153" s="214"/>
      <c r="FV153" s="214"/>
      <c r="FW153" s="214"/>
      <c r="FX153" s="214"/>
      <c r="FY153" s="214"/>
      <c r="FZ153" s="214"/>
      <c r="GA153" s="214"/>
      <c r="GB153" s="214"/>
      <c r="GC153" s="214"/>
      <c r="GD153" s="214"/>
      <c r="GE153" s="214"/>
      <c r="GF153" s="214"/>
      <c r="GG153" s="214"/>
      <c r="GH153" s="214"/>
      <c r="GI153" s="214"/>
      <c r="GJ153" s="214"/>
      <c r="GK153" s="214"/>
      <c r="GL153" s="214"/>
      <c r="GM153" s="214"/>
      <c r="GN153" s="214"/>
      <c r="GO153" s="214"/>
      <c r="GP153" s="214"/>
      <c r="GQ153" s="214"/>
      <c r="GR153" s="214"/>
      <c r="GS153" s="214"/>
      <c r="GT153" s="214"/>
      <c r="GU153" s="214"/>
      <c r="GV153" s="214"/>
      <c r="GW153" s="214"/>
      <c r="GX153" s="214"/>
      <c r="GY153" s="53"/>
      <c r="GZ153" s="53"/>
      <c r="HA153" s="53"/>
      <c r="HB153" s="53"/>
    </row>
    <row r="154" spans="1:210" s="45" customFormat="1" ht="14.1" customHeight="1" x14ac:dyDescent="0.3">
      <c r="A154" s="53"/>
      <c r="B154" s="53"/>
      <c r="C154" s="53"/>
      <c r="D154" s="54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53"/>
      <c r="AD154" s="56"/>
      <c r="AE154" s="53"/>
      <c r="AF154" s="53"/>
      <c r="AG154" s="54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53"/>
      <c r="BG154" s="56"/>
      <c r="BH154" s="53"/>
      <c r="BI154" s="211"/>
      <c r="BJ154" s="212"/>
      <c r="BK154" s="214"/>
      <c r="BL154" s="214"/>
      <c r="BM154" s="214"/>
      <c r="BN154" s="214"/>
      <c r="BO154" s="214"/>
      <c r="BP154" s="214"/>
      <c r="BQ154" s="214"/>
      <c r="BR154" s="214"/>
      <c r="BS154" s="214"/>
      <c r="BT154" s="214"/>
      <c r="BU154" s="214"/>
      <c r="BV154" s="214"/>
      <c r="BW154" s="214"/>
      <c r="BX154" s="214"/>
      <c r="BY154" s="214"/>
      <c r="BZ154" s="214"/>
      <c r="CA154" s="214"/>
      <c r="CB154" s="214"/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4"/>
      <c r="CN154" s="214"/>
      <c r="CO154" s="214"/>
      <c r="CP154" s="214"/>
      <c r="CQ154" s="214"/>
      <c r="CR154" s="214"/>
      <c r="CS154" s="214"/>
      <c r="CT154" s="214"/>
      <c r="CU154" s="214"/>
      <c r="CV154" s="214"/>
      <c r="CW154" s="214"/>
      <c r="CX154" s="214"/>
      <c r="CY154" s="214"/>
      <c r="CZ154" s="214"/>
      <c r="DA154" s="214"/>
      <c r="DB154" s="214"/>
      <c r="DC154" s="214"/>
      <c r="DD154" s="214"/>
      <c r="DE154" s="214"/>
      <c r="DF154" s="214"/>
      <c r="DG154" s="214"/>
      <c r="DH154" s="214"/>
      <c r="DI154" s="214"/>
      <c r="DJ154" s="214"/>
      <c r="DK154" s="214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4"/>
      <c r="DZ154" s="214"/>
      <c r="EA154" s="214"/>
      <c r="EB154" s="214"/>
      <c r="EC154" s="214"/>
      <c r="ED154" s="214"/>
      <c r="EE154" s="214"/>
      <c r="EF154" s="214"/>
      <c r="EG154" s="214"/>
      <c r="EH154" s="214"/>
      <c r="EI154" s="214"/>
      <c r="EJ154" s="214"/>
      <c r="EK154" s="214"/>
      <c r="EL154" s="214"/>
      <c r="EM154" s="214"/>
      <c r="EN154" s="214"/>
      <c r="EO154" s="214"/>
      <c r="EP154" s="214"/>
      <c r="EQ154" s="214"/>
      <c r="ER154" s="214"/>
      <c r="ES154" s="214"/>
      <c r="ET154" s="214"/>
      <c r="EU154" s="214"/>
      <c r="EV154" s="214"/>
      <c r="EW154" s="214"/>
      <c r="EX154" s="214"/>
      <c r="EY154" s="214"/>
      <c r="EZ154" s="214"/>
      <c r="FA154" s="214"/>
      <c r="FB154" s="214"/>
      <c r="FC154" s="214"/>
      <c r="FD154" s="214"/>
      <c r="FE154" s="214"/>
      <c r="FF154" s="214"/>
      <c r="FG154" s="214"/>
      <c r="FH154" s="214"/>
      <c r="FI154" s="214"/>
      <c r="FJ154" s="214"/>
      <c r="FK154" s="214"/>
      <c r="FL154" s="214"/>
      <c r="FM154" s="214"/>
      <c r="FN154" s="214"/>
      <c r="FO154" s="214"/>
      <c r="FP154" s="214"/>
      <c r="FQ154" s="214"/>
      <c r="FR154" s="214"/>
      <c r="FS154" s="214"/>
      <c r="FT154" s="214"/>
      <c r="FU154" s="214"/>
      <c r="FV154" s="214"/>
      <c r="FW154" s="214"/>
      <c r="FX154" s="214"/>
      <c r="FY154" s="214"/>
      <c r="FZ154" s="214"/>
      <c r="GA154" s="214"/>
      <c r="GB154" s="214"/>
      <c r="GC154" s="214"/>
      <c r="GD154" s="214"/>
      <c r="GE154" s="214"/>
      <c r="GF154" s="214"/>
      <c r="GG154" s="214"/>
      <c r="GH154" s="214"/>
      <c r="GI154" s="214"/>
      <c r="GJ154" s="214"/>
      <c r="GK154" s="214"/>
      <c r="GL154" s="214"/>
      <c r="GM154" s="214"/>
      <c r="GN154" s="214"/>
      <c r="GO154" s="214"/>
      <c r="GP154" s="214"/>
      <c r="GQ154" s="214"/>
      <c r="GR154" s="214"/>
      <c r="GS154" s="214"/>
      <c r="GT154" s="214"/>
      <c r="GU154" s="214"/>
      <c r="GV154" s="214"/>
      <c r="GW154" s="214"/>
      <c r="GX154" s="214"/>
      <c r="GY154" s="53"/>
      <c r="GZ154" s="53"/>
      <c r="HA154" s="53"/>
      <c r="HB154" s="53"/>
    </row>
    <row r="155" spans="1:210" s="45" customFormat="1" ht="14.1" customHeight="1" x14ac:dyDescent="0.3">
      <c r="A155" s="53"/>
      <c r="B155" s="53"/>
      <c r="C155" s="53"/>
      <c r="D155" s="54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53"/>
      <c r="AD155" s="53"/>
      <c r="AE155" s="53"/>
      <c r="AF155" s="53"/>
      <c r="AG155" s="54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53"/>
      <c r="BG155" s="53"/>
      <c r="BH155" s="53"/>
      <c r="BI155" s="212"/>
      <c r="BJ155" s="212"/>
      <c r="BK155" s="214"/>
      <c r="BL155" s="214"/>
      <c r="BM155" s="214"/>
      <c r="BN155" s="214"/>
      <c r="BO155" s="214"/>
      <c r="BP155" s="214"/>
      <c r="BQ155" s="214"/>
      <c r="BR155" s="214"/>
      <c r="BS155" s="214"/>
      <c r="BT155" s="214"/>
      <c r="BU155" s="214"/>
      <c r="BV155" s="214"/>
      <c r="BW155" s="214"/>
      <c r="BX155" s="214"/>
      <c r="BY155" s="214"/>
      <c r="BZ155" s="214"/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4"/>
      <c r="CN155" s="214"/>
      <c r="CO155" s="214"/>
      <c r="CP155" s="214"/>
      <c r="CQ155" s="214"/>
      <c r="CR155" s="214"/>
      <c r="CS155" s="214"/>
      <c r="CT155" s="214"/>
      <c r="CU155" s="214"/>
      <c r="CV155" s="214"/>
      <c r="CW155" s="214"/>
      <c r="CX155" s="214"/>
      <c r="CY155" s="214"/>
      <c r="CZ155" s="214"/>
      <c r="DA155" s="214"/>
      <c r="DB155" s="214"/>
      <c r="DC155" s="214"/>
      <c r="DD155" s="214"/>
      <c r="DE155" s="214"/>
      <c r="DF155" s="214"/>
      <c r="DG155" s="214"/>
      <c r="DH155" s="214"/>
      <c r="DI155" s="214"/>
      <c r="DJ155" s="214"/>
      <c r="DK155" s="214"/>
      <c r="DL155" s="214"/>
      <c r="DM155" s="214"/>
      <c r="DN155" s="214"/>
      <c r="DO155" s="214"/>
      <c r="DP155" s="214"/>
      <c r="DQ155" s="214"/>
      <c r="DR155" s="214"/>
      <c r="DS155" s="214"/>
      <c r="DT155" s="214"/>
      <c r="DU155" s="214"/>
      <c r="DV155" s="214"/>
      <c r="DW155" s="214"/>
      <c r="DX155" s="214"/>
      <c r="DY155" s="214"/>
      <c r="DZ155" s="214"/>
      <c r="EA155" s="214"/>
      <c r="EB155" s="214"/>
      <c r="EC155" s="214"/>
      <c r="ED155" s="214"/>
      <c r="EE155" s="214"/>
      <c r="EF155" s="214"/>
      <c r="EG155" s="214"/>
      <c r="EH155" s="214"/>
      <c r="EI155" s="214"/>
      <c r="EJ155" s="214"/>
      <c r="EK155" s="214"/>
      <c r="EL155" s="214"/>
      <c r="EM155" s="214"/>
      <c r="EN155" s="214"/>
      <c r="EO155" s="214"/>
      <c r="EP155" s="214"/>
      <c r="EQ155" s="214"/>
      <c r="ER155" s="214"/>
      <c r="ES155" s="214"/>
      <c r="ET155" s="214"/>
      <c r="EU155" s="214"/>
      <c r="EV155" s="214"/>
      <c r="EW155" s="214"/>
      <c r="EX155" s="214"/>
      <c r="EY155" s="214"/>
      <c r="EZ155" s="214"/>
      <c r="FA155" s="214"/>
      <c r="FB155" s="214"/>
      <c r="FC155" s="214"/>
      <c r="FD155" s="214"/>
      <c r="FE155" s="214"/>
      <c r="FF155" s="214"/>
      <c r="FG155" s="214"/>
      <c r="FH155" s="214"/>
      <c r="FI155" s="214"/>
      <c r="FJ155" s="214"/>
      <c r="FK155" s="214"/>
      <c r="FL155" s="214"/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4"/>
      <c r="GH155" s="214"/>
      <c r="GI155" s="214"/>
      <c r="GJ155" s="214"/>
      <c r="GK155" s="214"/>
      <c r="GL155" s="214"/>
      <c r="GM155" s="214"/>
      <c r="GN155" s="214"/>
      <c r="GO155" s="214"/>
      <c r="GP155" s="214"/>
      <c r="GQ155" s="214"/>
      <c r="GR155" s="214"/>
      <c r="GS155" s="214"/>
      <c r="GT155" s="214"/>
      <c r="GU155" s="214"/>
      <c r="GV155" s="214"/>
      <c r="GW155" s="214"/>
      <c r="GX155" s="214"/>
      <c r="GY155" s="53"/>
      <c r="GZ155" s="53"/>
      <c r="HA155" s="53"/>
      <c r="HB155" s="53"/>
    </row>
    <row r="156" spans="1:210" s="45" customFormat="1" ht="14.1" customHeight="1" x14ac:dyDescent="0.3">
      <c r="A156" s="53"/>
      <c r="B156" s="53"/>
      <c r="C156" s="53"/>
      <c r="D156" s="46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53"/>
      <c r="AD156" s="56"/>
      <c r="AE156" s="53"/>
      <c r="AF156" s="53"/>
      <c r="AG156" s="46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53"/>
      <c r="BG156" s="56"/>
      <c r="BH156" s="53"/>
      <c r="BI156" s="211"/>
      <c r="BJ156" s="212"/>
      <c r="BK156" s="214"/>
      <c r="BL156" s="214"/>
      <c r="BM156" s="214"/>
      <c r="BN156" s="214"/>
      <c r="BO156" s="214"/>
      <c r="BP156" s="214"/>
      <c r="BQ156" s="214"/>
      <c r="BR156" s="214"/>
      <c r="BS156" s="214"/>
      <c r="BT156" s="214"/>
      <c r="BU156" s="214"/>
      <c r="BV156" s="214"/>
      <c r="BW156" s="214"/>
      <c r="BX156" s="214"/>
      <c r="BY156" s="214"/>
      <c r="BZ156" s="214"/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4"/>
      <c r="CT156" s="214"/>
      <c r="CU156" s="214"/>
      <c r="CV156" s="214"/>
      <c r="CW156" s="214"/>
      <c r="CX156" s="214"/>
      <c r="CY156" s="214"/>
      <c r="CZ156" s="214"/>
      <c r="DA156" s="214"/>
      <c r="DB156" s="214"/>
      <c r="DC156" s="214"/>
      <c r="DD156" s="214"/>
      <c r="DE156" s="214"/>
      <c r="DF156" s="214"/>
      <c r="DG156" s="214"/>
      <c r="DH156" s="214"/>
      <c r="DI156" s="214"/>
      <c r="DJ156" s="214"/>
      <c r="DK156" s="214"/>
      <c r="DL156" s="214"/>
      <c r="DM156" s="214"/>
      <c r="DN156" s="214"/>
      <c r="DO156" s="214"/>
      <c r="DP156" s="214"/>
      <c r="DQ156" s="214"/>
      <c r="DR156" s="214"/>
      <c r="DS156" s="214"/>
      <c r="DT156" s="214"/>
      <c r="DU156" s="214"/>
      <c r="DV156" s="214"/>
      <c r="DW156" s="214"/>
      <c r="DX156" s="214"/>
      <c r="DY156" s="214"/>
      <c r="DZ156" s="214"/>
      <c r="EA156" s="214"/>
      <c r="EB156" s="214"/>
      <c r="EC156" s="214"/>
      <c r="ED156" s="214"/>
      <c r="EE156" s="214"/>
      <c r="EF156" s="214"/>
      <c r="EG156" s="214"/>
      <c r="EH156" s="214"/>
      <c r="EI156" s="214"/>
      <c r="EJ156" s="214"/>
      <c r="EK156" s="214"/>
      <c r="EL156" s="214"/>
      <c r="EM156" s="214"/>
      <c r="EN156" s="214"/>
      <c r="EO156" s="214"/>
      <c r="EP156" s="214"/>
      <c r="EQ156" s="214"/>
      <c r="ER156" s="214"/>
      <c r="ES156" s="214"/>
      <c r="ET156" s="214"/>
      <c r="EU156" s="214"/>
      <c r="EV156" s="214"/>
      <c r="EW156" s="214"/>
      <c r="EX156" s="214"/>
      <c r="EY156" s="214"/>
      <c r="EZ156" s="214"/>
      <c r="FA156" s="214"/>
      <c r="FB156" s="214"/>
      <c r="FC156" s="214"/>
      <c r="FD156" s="214"/>
      <c r="FE156" s="214"/>
      <c r="FF156" s="214"/>
      <c r="FG156" s="214"/>
      <c r="FH156" s="214"/>
      <c r="FI156" s="214"/>
      <c r="FJ156" s="214"/>
      <c r="FK156" s="214"/>
      <c r="FL156" s="214"/>
      <c r="FM156" s="214"/>
      <c r="FN156" s="214"/>
      <c r="FO156" s="214"/>
      <c r="FP156" s="214"/>
      <c r="FQ156" s="214"/>
      <c r="FR156" s="214"/>
      <c r="FS156" s="214"/>
      <c r="FT156" s="214"/>
      <c r="FU156" s="214"/>
      <c r="FV156" s="214"/>
      <c r="FW156" s="214"/>
      <c r="FX156" s="214"/>
      <c r="FY156" s="214"/>
      <c r="FZ156" s="214"/>
      <c r="GA156" s="214"/>
      <c r="GB156" s="214"/>
      <c r="GC156" s="214"/>
      <c r="GD156" s="214"/>
      <c r="GE156" s="214"/>
      <c r="GF156" s="214"/>
      <c r="GG156" s="214"/>
      <c r="GH156" s="214"/>
      <c r="GI156" s="214"/>
      <c r="GJ156" s="214"/>
      <c r="GK156" s="214"/>
      <c r="GL156" s="214"/>
      <c r="GM156" s="214"/>
      <c r="GN156" s="214"/>
      <c r="GO156" s="214"/>
      <c r="GP156" s="214"/>
      <c r="GQ156" s="214"/>
      <c r="GR156" s="214"/>
      <c r="GS156" s="214"/>
      <c r="GT156" s="214"/>
      <c r="GU156" s="214"/>
      <c r="GV156" s="214"/>
      <c r="GW156" s="214"/>
      <c r="GX156" s="214"/>
      <c r="GY156" s="53"/>
      <c r="GZ156" s="53"/>
      <c r="HA156" s="53"/>
      <c r="HB156" s="53"/>
    </row>
    <row r="157" spans="1:210" s="45" customFormat="1" ht="14.1" customHeight="1" x14ac:dyDescent="0.3">
      <c r="A157" s="53"/>
      <c r="B157" s="53"/>
      <c r="C157" s="53"/>
      <c r="D157" s="54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53"/>
      <c r="AD157" s="56"/>
      <c r="AE157" s="53"/>
      <c r="AF157" s="53"/>
      <c r="AG157" s="54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53"/>
      <c r="BG157" s="56"/>
      <c r="BH157" s="53"/>
      <c r="BI157" s="211"/>
      <c r="BJ157" s="212"/>
      <c r="BK157" s="214"/>
      <c r="BL157" s="214"/>
      <c r="BM157" s="214"/>
      <c r="BN157" s="214"/>
      <c r="BO157" s="214"/>
      <c r="BP157" s="214"/>
      <c r="BQ157" s="214"/>
      <c r="BR157" s="214"/>
      <c r="BS157" s="214"/>
      <c r="BT157" s="214"/>
      <c r="BU157" s="214"/>
      <c r="BV157" s="214"/>
      <c r="BW157" s="214"/>
      <c r="BX157" s="214"/>
      <c r="BY157" s="214"/>
      <c r="BZ157" s="214"/>
      <c r="CA157" s="214"/>
      <c r="CB157" s="214"/>
      <c r="CC157" s="214"/>
      <c r="CD157" s="214"/>
      <c r="CE157" s="214"/>
      <c r="CF157" s="214"/>
      <c r="CG157" s="214"/>
      <c r="CH157" s="214"/>
      <c r="CI157" s="214"/>
      <c r="CJ157" s="214"/>
      <c r="CK157" s="214"/>
      <c r="CL157" s="214"/>
      <c r="CM157" s="214"/>
      <c r="CN157" s="214"/>
      <c r="CO157" s="214"/>
      <c r="CP157" s="214"/>
      <c r="CQ157" s="214"/>
      <c r="CR157" s="214"/>
      <c r="CS157" s="214"/>
      <c r="CT157" s="214"/>
      <c r="CU157" s="214"/>
      <c r="CV157" s="214"/>
      <c r="CW157" s="214"/>
      <c r="CX157" s="214"/>
      <c r="CY157" s="214"/>
      <c r="CZ157" s="214"/>
      <c r="DA157" s="214"/>
      <c r="DB157" s="214"/>
      <c r="DC157" s="214"/>
      <c r="DD157" s="214"/>
      <c r="DE157" s="214"/>
      <c r="DF157" s="214"/>
      <c r="DG157" s="214"/>
      <c r="DH157" s="214"/>
      <c r="DI157" s="214"/>
      <c r="DJ157" s="214"/>
      <c r="DK157" s="214"/>
      <c r="DL157" s="214"/>
      <c r="DM157" s="214"/>
      <c r="DN157" s="214"/>
      <c r="DO157" s="214"/>
      <c r="DP157" s="214"/>
      <c r="DQ157" s="214"/>
      <c r="DR157" s="214"/>
      <c r="DS157" s="214"/>
      <c r="DT157" s="214"/>
      <c r="DU157" s="214"/>
      <c r="DV157" s="214"/>
      <c r="DW157" s="214"/>
      <c r="DX157" s="214"/>
      <c r="DY157" s="214"/>
      <c r="DZ157" s="214"/>
      <c r="EA157" s="214"/>
      <c r="EB157" s="214"/>
      <c r="EC157" s="214"/>
      <c r="ED157" s="214"/>
      <c r="EE157" s="214"/>
      <c r="EF157" s="214"/>
      <c r="EG157" s="214"/>
      <c r="EH157" s="214"/>
      <c r="EI157" s="214"/>
      <c r="EJ157" s="214"/>
      <c r="EK157" s="214"/>
      <c r="EL157" s="214"/>
      <c r="EM157" s="214"/>
      <c r="EN157" s="214"/>
      <c r="EO157" s="214"/>
      <c r="EP157" s="214"/>
      <c r="EQ157" s="214"/>
      <c r="ER157" s="214"/>
      <c r="ES157" s="214"/>
      <c r="ET157" s="214"/>
      <c r="EU157" s="214"/>
      <c r="EV157" s="214"/>
      <c r="EW157" s="214"/>
      <c r="EX157" s="214"/>
      <c r="EY157" s="214"/>
      <c r="EZ157" s="214"/>
      <c r="FA157" s="214"/>
      <c r="FB157" s="214"/>
      <c r="FC157" s="214"/>
      <c r="FD157" s="214"/>
      <c r="FE157" s="214"/>
      <c r="FF157" s="214"/>
      <c r="FG157" s="214"/>
      <c r="FH157" s="214"/>
      <c r="FI157" s="214"/>
      <c r="FJ157" s="214"/>
      <c r="FK157" s="214"/>
      <c r="FL157" s="214"/>
      <c r="FM157" s="214"/>
      <c r="FN157" s="214"/>
      <c r="FO157" s="214"/>
      <c r="FP157" s="214"/>
      <c r="FQ157" s="214"/>
      <c r="FR157" s="214"/>
      <c r="FS157" s="214"/>
      <c r="FT157" s="214"/>
      <c r="FU157" s="214"/>
      <c r="FV157" s="214"/>
      <c r="FW157" s="214"/>
      <c r="FX157" s="214"/>
      <c r="FY157" s="214"/>
      <c r="FZ157" s="214"/>
      <c r="GA157" s="214"/>
      <c r="GB157" s="214"/>
      <c r="GC157" s="214"/>
      <c r="GD157" s="214"/>
      <c r="GE157" s="214"/>
      <c r="GF157" s="214"/>
      <c r="GG157" s="214"/>
      <c r="GH157" s="214"/>
      <c r="GI157" s="214"/>
      <c r="GJ157" s="214"/>
      <c r="GK157" s="214"/>
      <c r="GL157" s="214"/>
      <c r="GM157" s="214"/>
      <c r="GN157" s="214"/>
      <c r="GO157" s="214"/>
      <c r="GP157" s="214"/>
      <c r="GQ157" s="214"/>
      <c r="GR157" s="214"/>
      <c r="GS157" s="214"/>
      <c r="GT157" s="214"/>
      <c r="GU157" s="214"/>
      <c r="GV157" s="214"/>
      <c r="GW157" s="214"/>
      <c r="GX157" s="214"/>
      <c r="GY157" s="53"/>
      <c r="GZ157" s="53"/>
      <c r="HA157" s="53"/>
      <c r="HB157" s="53"/>
    </row>
    <row r="158" spans="1:210" s="45" customFormat="1" ht="14.1" customHeight="1" x14ac:dyDescent="0.3">
      <c r="A158" s="53"/>
      <c r="B158" s="53"/>
      <c r="C158" s="53"/>
      <c r="D158" s="54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53"/>
      <c r="AD158" s="56"/>
      <c r="AE158" s="53"/>
      <c r="AF158" s="53"/>
      <c r="AG158" s="54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53"/>
      <c r="BG158" s="56"/>
      <c r="BH158" s="53"/>
      <c r="BI158" s="211"/>
      <c r="BJ158" s="212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4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4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4"/>
      <c r="FL158" s="214"/>
      <c r="FM158" s="214"/>
      <c r="FN158" s="214"/>
      <c r="FO158" s="214"/>
      <c r="FP158" s="214"/>
      <c r="FQ158" s="214"/>
      <c r="FR158" s="214"/>
      <c r="FS158" s="214"/>
      <c r="FT158" s="214"/>
      <c r="FU158" s="214"/>
      <c r="FV158" s="214"/>
      <c r="FW158" s="214"/>
      <c r="FX158" s="214"/>
      <c r="FY158" s="214"/>
      <c r="FZ158" s="214"/>
      <c r="GA158" s="214"/>
      <c r="GB158" s="214"/>
      <c r="GC158" s="214"/>
      <c r="GD158" s="214"/>
      <c r="GE158" s="214"/>
      <c r="GF158" s="214"/>
      <c r="GG158" s="214"/>
      <c r="GH158" s="214"/>
      <c r="GI158" s="214"/>
      <c r="GJ158" s="214"/>
      <c r="GK158" s="214"/>
      <c r="GL158" s="214"/>
      <c r="GM158" s="214"/>
      <c r="GN158" s="214"/>
      <c r="GO158" s="214"/>
      <c r="GP158" s="214"/>
      <c r="GQ158" s="214"/>
      <c r="GR158" s="214"/>
      <c r="GS158" s="214"/>
      <c r="GT158" s="214"/>
      <c r="GU158" s="214"/>
      <c r="GV158" s="214"/>
      <c r="GW158" s="214"/>
      <c r="GX158" s="214"/>
      <c r="GY158" s="53"/>
      <c r="GZ158" s="53"/>
      <c r="HA158" s="53"/>
      <c r="HB158" s="53"/>
    </row>
    <row r="159" spans="1:210" ht="14.1" customHeight="1" x14ac:dyDescent="0.3">
      <c r="A159" s="53"/>
      <c r="B159" s="53"/>
      <c r="C159" s="53"/>
      <c r="D159" s="54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53"/>
      <c r="AD159" s="53"/>
      <c r="AE159" s="46"/>
      <c r="AF159" s="53"/>
      <c r="AG159" s="54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53"/>
      <c r="BG159" s="53"/>
      <c r="BH159" s="53"/>
      <c r="BI159" s="52"/>
      <c r="BJ159" s="52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4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4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4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4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4"/>
      <c r="FL159" s="214"/>
      <c r="FM159" s="214"/>
      <c r="FN159" s="214"/>
      <c r="FO159" s="214"/>
      <c r="FP159" s="214"/>
      <c r="FQ159" s="214"/>
      <c r="FR159" s="214"/>
      <c r="FS159" s="214"/>
      <c r="FT159" s="214"/>
      <c r="FU159" s="214"/>
      <c r="FV159" s="214"/>
      <c r="FW159" s="214"/>
      <c r="FX159" s="214"/>
      <c r="FY159" s="214"/>
      <c r="FZ159" s="214"/>
      <c r="GA159" s="214"/>
      <c r="GB159" s="214"/>
      <c r="GC159" s="214"/>
      <c r="GD159" s="214"/>
      <c r="GE159" s="214"/>
      <c r="GF159" s="214"/>
      <c r="GG159" s="214"/>
      <c r="GH159" s="214"/>
      <c r="GI159" s="214"/>
      <c r="GJ159" s="214"/>
      <c r="GK159" s="214"/>
      <c r="GL159" s="214"/>
      <c r="GM159" s="214"/>
      <c r="GN159" s="214"/>
      <c r="GO159" s="214"/>
      <c r="GP159" s="214"/>
      <c r="GQ159" s="214"/>
      <c r="GR159" s="214"/>
      <c r="GS159" s="214"/>
      <c r="GT159" s="214"/>
      <c r="GU159" s="214"/>
      <c r="GV159" s="214"/>
      <c r="GW159" s="214"/>
      <c r="GX159" s="214"/>
      <c r="GY159" s="53"/>
      <c r="GZ159" s="53"/>
      <c r="HA159" s="53"/>
      <c r="HB159" s="53"/>
    </row>
    <row r="160" spans="1:210" ht="14.1" customHeight="1" x14ac:dyDescent="0.3">
      <c r="A160" s="53"/>
      <c r="B160" s="53"/>
      <c r="C160" s="53"/>
      <c r="D160" s="54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53"/>
      <c r="AD160" s="56"/>
      <c r="AE160" s="216"/>
      <c r="AF160" s="53"/>
      <c r="AG160" s="54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53"/>
      <c r="BG160" s="56"/>
      <c r="BH160" s="53"/>
      <c r="BI160" s="211"/>
      <c r="BJ160" s="212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  <c r="CU160" s="214"/>
      <c r="CV160" s="214"/>
      <c r="CW160" s="214"/>
      <c r="CX160" s="214"/>
      <c r="CY160" s="214"/>
      <c r="CZ160" s="214"/>
      <c r="DA160" s="214"/>
      <c r="DB160" s="214"/>
      <c r="DC160" s="214"/>
      <c r="DD160" s="214"/>
      <c r="DE160" s="214"/>
      <c r="DF160" s="214"/>
      <c r="DG160" s="214"/>
      <c r="DH160" s="214"/>
      <c r="DI160" s="214"/>
      <c r="DJ160" s="214"/>
      <c r="DK160" s="214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4"/>
      <c r="DZ160" s="214"/>
      <c r="EA160" s="214"/>
      <c r="EB160" s="214"/>
      <c r="EC160" s="214"/>
      <c r="ED160" s="214"/>
      <c r="EE160" s="214"/>
      <c r="EF160" s="214"/>
      <c r="EG160" s="214"/>
      <c r="EH160" s="214"/>
      <c r="EI160" s="214"/>
      <c r="EJ160" s="214"/>
      <c r="EK160" s="214"/>
      <c r="EL160" s="214"/>
      <c r="EM160" s="214"/>
      <c r="EN160" s="214"/>
      <c r="EO160" s="214"/>
      <c r="EP160" s="214"/>
      <c r="EQ160" s="214"/>
      <c r="ER160" s="214"/>
      <c r="ES160" s="214"/>
      <c r="ET160" s="214"/>
      <c r="EU160" s="214"/>
      <c r="EV160" s="214"/>
      <c r="EW160" s="214"/>
      <c r="EX160" s="214"/>
      <c r="EY160" s="214"/>
      <c r="EZ160" s="214"/>
      <c r="FA160" s="214"/>
      <c r="FB160" s="214"/>
      <c r="FC160" s="214"/>
      <c r="FD160" s="214"/>
      <c r="FE160" s="214"/>
      <c r="FF160" s="214"/>
      <c r="FG160" s="214"/>
      <c r="FH160" s="214"/>
      <c r="FI160" s="214"/>
      <c r="FJ160" s="214"/>
      <c r="FK160" s="214"/>
      <c r="FL160" s="214"/>
      <c r="FM160" s="214"/>
      <c r="FN160" s="214"/>
      <c r="FO160" s="214"/>
      <c r="FP160" s="214"/>
      <c r="FQ160" s="214"/>
      <c r="FR160" s="214"/>
      <c r="FS160" s="214"/>
      <c r="FT160" s="214"/>
      <c r="FU160" s="214"/>
      <c r="FV160" s="214"/>
      <c r="FW160" s="214"/>
      <c r="FX160" s="214"/>
      <c r="FY160" s="214"/>
      <c r="FZ160" s="214"/>
      <c r="GA160" s="214"/>
      <c r="GB160" s="214"/>
      <c r="GC160" s="214"/>
      <c r="GD160" s="214"/>
      <c r="GE160" s="214"/>
      <c r="GF160" s="214"/>
      <c r="GG160" s="214"/>
      <c r="GH160" s="214"/>
      <c r="GI160" s="214"/>
      <c r="GJ160" s="214"/>
      <c r="GK160" s="214"/>
      <c r="GL160" s="214"/>
      <c r="GM160" s="214"/>
      <c r="GN160" s="214"/>
      <c r="GO160" s="214"/>
      <c r="GP160" s="214"/>
      <c r="GQ160" s="214"/>
      <c r="GR160" s="214"/>
      <c r="GS160" s="214"/>
      <c r="GT160" s="214"/>
      <c r="GU160" s="214"/>
      <c r="GV160" s="214"/>
      <c r="GW160" s="214"/>
      <c r="GX160" s="214"/>
      <c r="GY160" s="53"/>
      <c r="GZ160" s="53"/>
      <c r="HA160" s="53"/>
      <c r="HB160" s="53"/>
    </row>
    <row r="161" spans="1:210" ht="14.1" customHeight="1" x14ac:dyDescent="0.3">
      <c r="A161" s="53"/>
      <c r="B161" s="53"/>
      <c r="C161" s="53"/>
      <c r="D161" s="54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53"/>
      <c r="AD161" s="53"/>
      <c r="AE161" s="46"/>
      <c r="AF161" s="53"/>
      <c r="AG161" s="54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53"/>
      <c r="BG161" s="53"/>
      <c r="BH161" s="53"/>
      <c r="BI161" s="211"/>
      <c r="BJ161" s="211"/>
      <c r="BK161" s="214"/>
      <c r="BL161" s="214"/>
      <c r="BM161" s="214"/>
      <c r="BN161" s="214"/>
      <c r="BO161" s="214"/>
      <c r="BP161" s="214"/>
      <c r="BQ161" s="214"/>
      <c r="BR161" s="214"/>
      <c r="BS161" s="214"/>
      <c r="BT161" s="214"/>
      <c r="BU161" s="214"/>
      <c r="BV161" s="214"/>
      <c r="BW161" s="214"/>
      <c r="BX161" s="214"/>
      <c r="BY161" s="214"/>
      <c r="BZ161" s="214"/>
      <c r="CA161" s="214"/>
      <c r="CB161" s="214"/>
      <c r="CC161" s="214"/>
      <c r="CD161" s="214"/>
      <c r="CE161" s="214"/>
      <c r="CF161" s="214"/>
      <c r="CG161" s="214"/>
      <c r="CH161" s="214"/>
      <c r="CI161" s="214"/>
      <c r="CJ161" s="214"/>
      <c r="CK161" s="214"/>
      <c r="CL161" s="214"/>
      <c r="CM161" s="214"/>
      <c r="CN161" s="214"/>
      <c r="CO161" s="214"/>
      <c r="CP161" s="214"/>
      <c r="CQ161" s="214"/>
      <c r="CR161" s="214"/>
      <c r="CS161" s="214"/>
      <c r="CT161" s="214"/>
      <c r="CU161" s="214"/>
      <c r="CV161" s="214"/>
      <c r="CW161" s="214"/>
      <c r="CX161" s="214"/>
      <c r="CY161" s="214"/>
      <c r="CZ161" s="214"/>
      <c r="DA161" s="214"/>
      <c r="DB161" s="214"/>
      <c r="DC161" s="214"/>
      <c r="DD161" s="214"/>
      <c r="DE161" s="214"/>
      <c r="DF161" s="214"/>
      <c r="DG161" s="214"/>
      <c r="DH161" s="214"/>
      <c r="DI161" s="214"/>
      <c r="DJ161" s="214"/>
      <c r="DK161" s="214"/>
      <c r="DL161" s="214"/>
      <c r="DM161" s="214"/>
      <c r="DN161" s="214"/>
      <c r="DO161" s="214"/>
      <c r="DP161" s="214"/>
      <c r="DQ161" s="214"/>
      <c r="DR161" s="214"/>
      <c r="DS161" s="214"/>
      <c r="DT161" s="214"/>
      <c r="DU161" s="214"/>
      <c r="DV161" s="214"/>
      <c r="DW161" s="214"/>
      <c r="DX161" s="214"/>
      <c r="DY161" s="214"/>
      <c r="DZ161" s="214"/>
      <c r="EA161" s="214"/>
      <c r="EB161" s="214"/>
      <c r="EC161" s="214"/>
      <c r="ED161" s="214"/>
      <c r="EE161" s="214"/>
      <c r="EF161" s="214"/>
      <c r="EG161" s="214"/>
      <c r="EH161" s="214"/>
      <c r="EI161" s="214"/>
      <c r="EJ161" s="214"/>
      <c r="EK161" s="214"/>
      <c r="EL161" s="214"/>
      <c r="EM161" s="214"/>
      <c r="EN161" s="214"/>
      <c r="EO161" s="214"/>
      <c r="EP161" s="214"/>
      <c r="EQ161" s="214"/>
      <c r="ER161" s="214"/>
      <c r="ES161" s="214"/>
      <c r="ET161" s="214"/>
      <c r="EU161" s="214"/>
      <c r="EV161" s="214"/>
      <c r="EW161" s="214"/>
      <c r="EX161" s="214"/>
      <c r="EY161" s="214"/>
      <c r="EZ161" s="214"/>
      <c r="FA161" s="214"/>
      <c r="FB161" s="214"/>
      <c r="FC161" s="214"/>
      <c r="FD161" s="214"/>
      <c r="FE161" s="214"/>
      <c r="FF161" s="214"/>
      <c r="FG161" s="214"/>
      <c r="FH161" s="214"/>
      <c r="FI161" s="214"/>
      <c r="FJ161" s="214"/>
      <c r="FK161" s="214"/>
      <c r="FL161" s="214"/>
      <c r="FM161" s="214"/>
      <c r="FN161" s="214"/>
      <c r="FO161" s="214"/>
      <c r="FP161" s="214"/>
      <c r="FQ161" s="214"/>
      <c r="FR161" s="214"/>
      <c r="FS161" s="214"/>
      <c r="FT161" s="214"/>
      <c r="FU161" s="214"/>
      <c r="FV161" s="214"/>
      <c r="FW161" s="214"/>
      <c r="FX161" s="214"/>
      <c r="FY161" s="214"/>
      <c r="FZ161" s="214"/>
      <c r="GA161" s="214"/>
      <c r="GB161" s="214"/>
      <c r="GC161" s="214"/>
      <c r="GD161" s="214"/>
      <c r="GE161" s="214"/>
      <c r="GF161" s="214"/>
      <c r="GG161" s="214"/>
      <c r="GH161" s="214"/>
      <c r="GI161" s="214"/>
      <c r="GJ161" s="214"/>
      <c r="GK161" s="214"/>
      <c r="GL161" s="214"/>
      <c r="GM161" s="214"/>
      <c r="GN161" s="214"/>
      <c r="GO161" s="214"/>
      <c r="GP161" s="214"/>
      <c r="GQ161" s="214"/>
      <c r="GR161" s="214"/>
      <c r="GS161" s="214"/>
      <c r="GT161" s="214"/>
      <c r="GU161" s="214"/>
      <c r="GV161" s="214"/>
      <c r="GW161" s="214"/>
      <c r="GX161" s="214"/>
      <c r="GY161" s="53"/>
      <c r="GZ161" s="53"/>
      <c r="HA161" s="53"/>
      <c r="HB161" s="53"/>
    </row>
    <row r="162" spans="1:210" ht="14.1" customHeight="1" x14ac:dyDescent="0.3">
      <c r="A162" s="53"/>
      <c r="B162" s="53"/>
      <c r="C162" s="53"/>
      <c r="D162" s="54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53"/>
      <c r="AD162" s="56"/>
      <c r="AE162" s="46"/>
      <c r="AF162" s="53"/>
      <c r="AG162" s="54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53"/>
      <c r="BG162" s="56"/>
      <c r="BH162" s="53"/>
      <c r="BI162" s="211"/>
      <c r="BJ162" s="212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  <c r="CU162" s="214"/>
      <c r="CV162" s="214"/>
      <c r="CW162" s="214"/>
      <c r="CX162" s="214"/>
      <c r="CY162" s="214"/>
      <c r="CZ162" s="214"/>
      <c r="DA162" s="214"/>
      <c r="DB162" s="214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214"/>
      <c r="DO162" s="214"/>
      <c r="DP162" s="214"/>
      <c r="DQ162" s="214"/>
      <c r="DR162" s="214"/>
      <c r="DS162" s="214"/>
      <c r="DT162" s="214"/>
      <c r="DU162" s="214"/>
      <c r="DV162" s="214"/>
      <c r="DW162" s="214"/>
      <c r="DX162" s="214"/>
      <c r="DY162" s="214"/>
      <c r="DZ162" s="214"/>
      <c r="EA162" s="214"/>
      <c r="EB162" s="214"/>
      <c r="EC162" s="214"/>
      <c r="ED162" s="214"/>
      <c r="EE162" s="214"/>
      <c r="EF162" s="214"/>
      <c r="EG162" s="214"/>
      <c r="EH162" s="214"/>
      <c r="EI162" s="214"/>
      <c r="EJ162" s="214"/>
      <c r="EK162" s="214"/>
      <c r="EL162" s="214"/>
      <c r="EM162" s="214"/>
      <c r="EN162" s="214"/>
      <c r="EO162" s="214"/>
      <c r="EP162" s="214"/>
      <c r="EQ162" s="214"/>
      <c r="ER162" s="214"/>
      <c r="ES162" s="214"/>
      <c r="ET162" s="214"/>
      <c r="EU162" s="214"/>
      <c r="EV162" s="214"/>
      <c r="EW162" s="214"/>
      <c r="EX162" s="214"/>
      <c r="EY162" s="214"/>
      <c r="EZ162" s="214"/>
      <c r="FA162" s="214"/>
      <c r="FB162" s="214"/>
      <c r="FC162" s="214"/>
      <c r="FD162" s="214"/>
      <c r="FE162" s="214"/>
      <c r="FF162" s="214"/>
      <c r="FG162" s="214"/>
      <c r="FH162" s="214"/>
      <c r="FI162" s="214"/>
      <c r="FJ162" s="214"/>
      <c r="FK162" s="214"/>
      <c r="FL162" s="214"/>
      <c r="FM162" s="214"/>
      <c r="FN162" s="214"/>
      <c r="FO162" s="214"/>
      <c r="FP162" s="214"/>
      <c r="FQ162" s="214"/>
      <c r="FR162" s="214"/>
      <c r="FS162" s="214"/>
      <c r="FT162" s="214"/>
      <c r="FU162" s="214"/>
      <c r="FV162" s="214"/>
      <c r="FW162" s="214"/>
      <c r="FX162" s="214"/>
      <c r="FY162" s="214"/>
      <c r="FZ162" s="214"/>
      <c r="GA162" s="214"/>
      <c r="GB162" s="214"/>
      <c r="GC162" s="214"/>
      <c r="GD162" s="214"/>
      <c r="GE162" s="214"/>
      <c r="GF162" s="214"/>
      <c r="GG162" s="214"/>
      <c r="GH162" s="214"/>
      <c r="GI162" s="214"/>
      <c r="GJ162" s="214"/>
      <c r="GK162" s="214"/>
      <c r="GL162" s="214"/>
      <c r="GM162" s="214"/>
      <c r="GN162" s="214"/>
      <c r="GO162" s="214"/>
      <c r="GP162" s="214"/>
      <c r="GQ162" s="214"/>
      <c r="GR162" s="214"/>
      <c r="GS162" s="214"/>
      <c r="GT162" s="214"/>
      <c r="GU162" s="214"/>
      <c r="GV162" s="214"/>
      <c r="GW162" s="214"/>
      <c r="GX162" s="214"/>
      <c r="GY162" s="53"/>
      <c r="GZ162" s="53"/>
      <c r="HA162" s="53"/>
      <c r="HB162" s="53"/>
    </row>
    <row r="163" spans="1:210" ht="14.1" customHeight="1" x14ac:dyDescent="0.3">
      <c r="A163" s="53"/>
      <c r="B163" s="53"/>
      <c r="C163" s="53"/>
      <c r="D163" s="54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53"/>
      <c r="AD163" s="53"/>
      <c r="AE163" s="46"/>
      <c r="AF163" s="53"/>
      <c r="AG163" s="54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53"/>
      <c r="BG163" s="53"/>
      <c r="BH163" s="53"/>
      <c r="BI163" s="211"/>
      <c r="BJ163" s="212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4"/>
      <c r="FL163" s="214"/>
      <c r="FM163" s="214"/>
      <c r="FN163" s="214"/>
      <c r="FO163" s="214"/>
      <c r="FP163" s="214"/>
      <c r="FQ163" s="214"/>
      <c r="FR163" s="214"/>
      <c r="FS163" s="214"/>
      <c r="FT163" s="214"/>
      <c r="FU163" s="214"/>
      <c r="FV163" s="214"/>
      <c r="FW163" s="214"/>
      <c r="FX163" s="214"/>
      <c r="FY163" s="214"/>
      <c r="FZ163" s="214"/>
      <c r="GA163" s="214"/>
      <c r="GB163" s="214"/>
      <c r="GC163" s="214"/>
      <c r="GD163" s="214"/>
      <c r="GE163" s="214"/>
      <c r="GF163" s="214"/>
      <c r="GG163" s="214"/>
      <c r="GH163" s="214"/>
      <c r="GI163" s="214"/>
      <c r="GJ163" s="214"/>
      <c r="GK163" s="214"/>
      <c r="GL163" s="214"/>
      <c r="GM163" s="214"/>
      <c r="GN163" s="214"/>
      <c r="GO163" s="214"/>
      <c r="GP163" s="214"/>
      <c r="GQ163" s="214"/>
      <c r="GR163" s="214"/>
      <c r="GS163" s="214"/>
      <c r="GT163" s="214"/>
      <c r="GU163" s="214"/>
      <c r="GV163" s="214"/>
      <c r="GW163" s="214"/>
      <c r="GX163" s="214"/>
      <c r="GY163" s="53"/>
      <c r="GZ163" s="53"/>
      <c r="HA163" s="53"/>
      <c r="HB163" s="53"/>
    </row>
    <row r="164" spans="1:210" ht="14.1" customHeight="1" x14ac:dyDescent="0.3">
      <c r="A164" s="53"/>
      <c r="B164" s="53"/>
      <c r="C164" s="53"/>
      <c r="D164" s="54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53"/>
      <c r="AE164" s="216"/>
      <c r="AF164" s="53"/>
      <c r="AG164" s="54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53"/>
      <c r="BH164" s="53"/>
      <c r="BI164" s="211"/>
      <c r="BJ164" s="212"/>
      <c r="BK164" s="214"/>
      <c r="BL164" s="214"/>
      <c r="BM164" s="214"/>
      <c r="BN164" s="214"/>
      <c r="BO164" s="214"/>
      <c r="BP164" s="214"/>
      <c r="BQ164" s="214"/>
      <c r="BR164" s="214"/>
      <c r="BS164" s="214"/>
      <c r="BT164" s="214"/>
      <c r="BU164" s="214"/>
      <c r="BV164" s="214"/>
      <c r="BW164" s="214"/>
      <c r="BX164" s="214"/>
      <c r="BY164" s="214"/>
      <c r="BZ164" s="214"/>
      <c r="CA164" s="214"/>
      <c r="CB164" s="214"/>
      <c r="CC164" s="214"/>
      <c r="CD164" s="214"/>
      <c r="CE164" s="214"/>
      <c r="CF164" s="214"/>
      <c r="CG164" s="214"/>
      <c r="CH164" s="214"/>
      <c r="CI164" s="214"/>
      <c r="CJ164" s="214"/>
      <c r="CK164" s="214"/>
      <c r="CL164" s="214"/>
      <c r="CM164" s="214"/>
      <c r="CN164" s="214"/>
      <c r="CO164" s="214"/>
      <c r="CP164" s="214"/>
      <c r="CQ164" s="214"/>
      <c r="CR164" s="214"/>
      <c r="CS164" s="214"/>
      <c r="CT164" s="214"/>
      <c r="CU164" s="214"/>
      <c r="CV164" s="214"/>
      <c r="CW164" s="214"/>
      <c r="CX164" s="214"/>
      <c r="CY164" s="214"/>
      <c r="CZ164" s="214"/>
      <c r="DA164" s="214"/>
      <c r="DB164" s="214"/>
      <c r="DC164" s="214"/>
      <c r="DD164" s="214"/>
      <c r="DE164" s="214"/>
      <c r="DF164" s="214"/>
      <c r="DG164" s="214"/>
      <c r="DH164" s="214"/>
      <c r="DI164" s="214"/>
      <c r="DJ164" s="214"/>
      <c r="DK164" s="214"/>
      <c r="DL164" s="214"/>
      <c r="DM164" s="214"/>
      <c r="DN164" s="214"/>
      <c r="DO164" s="214"/>
      <c r="DP164" s="214"/>
      <c r="DQ164" s="214"/>
      <c r="DR164" s="214"/>
      <c r="DS164" s="214"/>
      <c r="DT164" s="214"/>
      <c r="DU164" s="214"/>
      <c r="DV164" s="214"/>
      <c r="DW164" s="214"/>
      <c r="DX164" s="214"/>
      <c r="DY164" s="214"/>
      <c r="DZ164" s="214"/>
      <c r="EA164" s="214"/>
      <c r="EB164" s="214"/>
      <c r="EC164" s="214"/>
      <c r="ED164" s="214"/>
      <c r="EE164" s="214"/>
      <c r="EF164" s="214"/>
      <c r="EG164" s="214"/>
      <c r="EH164" s="214"/>
      <c r="EI164" s="214"/>
      <c r="EJ164" s="214"/>
      <c r="EK164" s="214"/>
      <c r="EL164" s="214"/>
      <c r="EM164" s="214"/>
      <c r="EN164" s="214"/>
      <c r="EO164" s="214"/>
      <c r="EP164" s="214"/>
      <c r="EQ164" s="214"/>
      <c r="ER164" s="214"/>
      <c r="ES164" s="214"/>
      <c r="ET164" s="214"/>
      <c r="EU164" s="214"/>
      <c r="EV164" s="214"/>
      <c r="EW164" s="214"/>
      <c r="EX164" s="214"/>
      <c r="EY164" s="214"/>
      <c r="EZ164" s="214"/>
      <c r="FA164" s="214"/>
      <c r="FB164" s="214"/>
      <c r="FC164" s="214"/>
      <c r="FD164" s="214"/>
      <c r="FE164" s="214"/>
      <c r="FF164" s="214"/>
      <c r="FG164" s="214"/>
      <c r="FH164" s="214"/>
      <c r="FI164" s="214"/>
      <c r="FJ164" s="214"/>
      <c r="FK164" s="214"/>
      <c r="FL164" s="214"/>
      <c r="FM164" s="214"/>
      <c r="FN164" s="214"/>
      <c r="FO164" s="214"/>
      <c r="FP164" s="214"/>
      <c r="FQ164" s="214"/>
      <c r="FR164" s="214"/>
      <c r="FS164" s="214"/>
      <c r="FT164" s="214"/>
      <c r="FU164" s="214"/>
      <c r="FV164" s="214"/>
      <c r="FW164" s="214"/>
      <c r="FX164" s="214"/>
      <c r="FY164" s="214"/>
      <c r="FZ164" s="214"/>
      <c r="GA164" s="214"/>
      <c r="GB164" s="214"/>
      <c r="GC164" s="214"/>
      <c r="GD164" s="214"/>
      <c r="GE164" s="214"/>
      <c r="GF164" s="214"/>
      <c r="GG164" s="214"/>
      <c r="GH164" s="214"/>
      <c r="GI164" s="214"/>
      <c r="GJ164" s="214"/>
      <c r="GK164" s="214"/>
      <c r="GL164" s="214"/>
      <c r="GM164" s="214"/>
      <c r="GN164" s="214"/>
      <c r="GO164" s="214"/>
      <c r="GP164" s="214"/>
      <c r="GQ164" s="214"/>
      <c r="GR164" s="214"/>
      <c r="GS164" s="214"/>
      <c r="GT164" s="214"/>
      <c r="GU164" s="214"/>
      <c r="GV164" s="214"/>
      <c r="GW164" s="214"/>
      <c r="GX164" s="214"/>
      <c r="GY164" s="53"/>
      <c r="GZ164" s="53"/>
      <c r="HA164" s="53"/>
      <c r="HB164" s="53"/>
    </row>
    <row r="165" spans="1:210" ht="14.1" customHeight="1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46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211"/>
      <c r="BJ165" s="212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214"/>
      <c r="DO165" s="214"/>
      <c r="DP165" s="214"/>
      <c r="DQ165" s="214"/>
      <c r="DR165" s="214"/>
      <c r="DS165" s="214"/>
      <c r="DT165" s="214"/>
      <c r="DU165" s="214"/>
      <c r="DV165" s="214"/>
      <c r="DW165" s="214"/>
      <c r="DX165" s="214"/>
      <c r="DY165" s="214"/>
      <c r="DZ165" s="214"/>
      <c r="EA165" s="214"/>
      <c r="EB165" s="214"/>
      <c r="EC165" s="214"/>
      <c r="ED165" s="214"/>
      <c r="EE165" s="214"/>
      <c r="EF165" s="214"/>
      <c r="EG165" s="214"/>
      <c r="EH165" s="214"/>
      <c r="EI165" s="214"/>
      <c r="EJ165" s="214"/>
      <c r="EK165" s="214"/>
      <c r="EL165" s="214"/>
      <c r="EM165" s="214"/>
      <c r="EN165" s="214"/>
      <c r="EO165" s="214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4"/>
      <c r="FA165" s="214"/>
      <c r="FB165" s="214"/>
      <c r="FC165" s="214"/>
      <c r="FD165" s="214"/>
      <c r="FE165" s="214"/>
      <c r="FF165" s="214"/>
      <c r="FG165" s="214"/>
      <c r="FH165" s="214"/>
      <c r="FI165" s="214"/>
      <c r="FJ165" s="214"/>
      <c r="FK165" s="214"/>
      <c r="FL165" s="214"/>
      <c r="FM165" s="214"/>
      <c r="FN165" s="214"/>
      <c r="FO165" s="214"/>
      <c r="FP165" s="214"/>
      <c r="FQ165" s="214"/>
      <c r="FR165" s="214"/>
      <c r="FS165" s="214"/>
      <c r="FT165" s="214"/>
      <c r="FU165" s="214"/>
      <c r="FV165" s="214"/>
      <c r="FW165" s="214"/>
      <c r="FX165" s="214"/>
      <c r="FY165" s="214"/>
      <c r="FZ165" s="214"/>
      <c r="GA165" s="214"/>
      <c r="GB165" s="214"/>
      <c r="GC165" s="214"/>
      <c r="GD165" s="214"/>
      <c r="GE165" s="214"/>
      <c r="GF165" s="214"/>
      <c r="GG165" s="214"/>
      <c r="GH165" s="214"/>
      <c r="GI165" s="214"/>
      <c r="GJ165" s="214"/>
      <c r="GK165" s="214"/>
      <c r="GL165" s="214"/>
      <c r="GM165" s="214"/>
      <c r="GN165" s="214"/>
      <c r="GO165" s="214"/>
      <c r="GP165" s="214"/>
      <c r="GQ165" s="214"/>
      <c r="GR165" s="214"/>
      <c r="GS165" s="214"/>
      <c r="GT165" s="214"/>
      <c r="GU165" s="214"/>
      <c r="GV165" s="214"/>
      <c r="GW165" s="214"/>
      <c r="GX165" s="214"/>
      <c r="GY165" s="53"/>
      <c r="GZ165" s="53"/>
      <c r="HA165" s="53"/>
      <c r="HB165" s="53"/>
    </row>
    <row r="166" spans="1:210" ht="14.1" customHeight="1" x14ac:dyDescent="0.3">
      <c r="A166" s="53"/>
      <c r="B166" s="53"/>
      <c r="C166" s="46"/>
      <c r="D166" s="54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53"/>
      <c r="AD166" s="53"/>
      <c r="AE166" s="46"/>
      <c r="AF166" s="46"/>
      <c r="AG166" s="54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53"/>
      <c r="BG166" s="53"/>
      <c r="BH166" s="53"/>
      <c r="BI166" s="211"/>
      <c r="BJ166" s="212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4"/>
      <c r="CT166" s="214"/>
      <c r="CU166" s="214"/>
      <c r="CV166" s="214"/>
      <c r="CW166" s="214"/>
      <c r="CX166" s="214"/>
      <c r="CY166" s="214"/>
      <c r="CZ166" s="214"/>
      <c r="DA166" s="214"/>
      <c r="DB166" s="214"/>
      <c r="DC166" s="214"/>
      <c r="DD166" s="214"/>
      <c r="DE166" s="214"/>
      <c r="DF166" s="214"/>
      <c r="DG166" s="214"/>
      <c r="DH166" s="214"/>
      <c r="DI166" s="214"/>
      <c r="DJ166" s="214"/>
      <c r="DK166" s="214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4"/>
      <c r="DZ166" s="214"/>
      <c r="EA166" s="214"/>
      <c r="EB166" s="214"/>
      <c r="EC166" s="214"/>
      <c r="ED166" s="214"/>
      <c r="EE166" s="214"/>
      <c r="EF166" s="214"/>
      <c r="EG166" s="214"/>
      <c r="EH166" s="214"/>
      <c r="EI166" s="214"/>
      <c r="EJ166" s="214"/>
      <c r="EK166" s="214"/>
      <c r="EL166" s="214"/>
      <c r="EM166" s="214"/>
      <c r="EN166" s="214"/>
      <c r="EO166" s="214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4"/>
      <c r="FA166" s="214"/>
      <c r="FB166" s="214"/>
      <c r="FC166" s="214"/>
      <c r="FD166" s="214"/>
      <c r="FE166" s="214"/>
      <c r="FF166" s="214"/>
      <c r="FG166" s="214"/>
      <c r="FH166" s="214"/>
      <c r="FI166" s="214"/>
      <c r="FJ166" s="214"/>
      <c r="FK166" s="214"/>
      <c r="FL166" s="214"/>
      <c r="FM166" s="214"/>
      <c r="FN166" s="214"/>
      <c r="FO166" s="214"/>
      <c r="FP166" s="214"/>
      <c r="FQ166" s="214"/>
      <c r="FR166" s="214"/>
      <c r="FS166" s="214"/>
      <c r="FT166" s="214"/>
      <c r="FU166" s="214"/>
      <c r="FV166" s="214"/>
      <c r="FW166" s="214"/>
      <c r="FX166" s="214"/>
      <c r="FY166" s="214"/>
      <c r="FZ166" s="214"/>
      <c r="GA166" s="214"/>
      <c r="GB166" s="214"/>
      <c r="GC166" s="214"/>
      <c r="GD166" s="214"/>
      <c r="GE166" s="214"/>
      <c r="GF166" s="214"/>
      <c r="GG166" s="214"/>
      <c r="GH166" s="214"/>
      <c r="GI166" s="214"/>
      <c r="GJ166" s="214"/>
      <c r="GK166" s="214"/>
      <c r="GL166" s="214"/>
      <c r="GM166" s="214"/>
      <c r="GN166" s="214"/>
      <c r="GO166" s="214"/>
      <c r="GP166" s="214"/>
      <c r="GQ166" s="214"/>
      <c r="GR166" s="214"/>
      <c r="GS166" s="214"/>
      <c r="GT166" s="214"/>
      <c r="GU166" s="214"/>
      <c r="GV166" s="214"/>
      <c r="GW166" s="214"/>
      <c r="GX166" s="214"/>
      <c r="GY166" s="53"/>
      <c r="GZ166" s="53"/>
      <c r="HA166" s="53"/>
      <c r="HB166" s="53"/>
    </row>
    <row r="167" spans="1:210" ht="14.1" customHeight="1" x14ac:dyDescent="0.3">
      <c r="A167" s="53"/>
      <c r="B167" s="53"/>
      <c r="C167" s="53"/>
      <c r="D167" s="46"/>
      <c r="E167" s="46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53"/>
      <c r="AD167" s="53"/>
      <c r="AE167" s="46"/>
      <c r="AF167" s="53"/>
      <c r="AG167" s="46"/>
      <c r="AH167" s="46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53"/>
      <c r="BG167" s="53"/>
      <c r="BH167" s="53"/>
      <c r="BI167" s="211"/>
      <c r="BJ167" s="212"/>
      <c r="BK167" s="214"/>
      <c r="BL167" s="214"/>
      <c r="BM167" s="214"/>
      <c r="BN167" s="214"/>
      <c r="BO167" s="214"/>
      <c r="BP167" s="214"/>
      <c r="BQ167" s="214"/>
      <c r="BR167" s="214"/>
      <c r="BS167" s="214"/>
      <c r="BT167" s="214"/>
      <c r="BU167" s="214"/>
      <c r="BV167" s="214"/>
      <c r="BW167" s="214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  <c r="CR167" s="214"/>
      <c r="CS167" s="214"/>
      <c r="CT167" s="214"/>
      <c r="CU167" s="214"/>
      <c r="CV167" s="214"/>
      <c r="CW167" s="214"/>
      <c r="CX167" s="214"/>
      <c r="CY167" s="214"/>
      <c r="CZ167" s="214"/>
      <c r="DA167" s="214"/>
      <c r="DB167" s="214"/>
      <c r="DC167" s="214"/>
      <c r="DD167" s="214"/>
      <c r="DE167" s="214"/>
      <c r="DF167" s="214"/>
      <c r="DG167" s="214"/>
      <c r="DH167" s="214"/>
      <c r="DI167" s="214"/>
      <c r="DJ167" s="214"/>
      <c r="DK167" s="214"/>
      <c r="DL167" s="214"/>
      <c r="DM167" s="214"/>
      <c r="DN167" s="214"/>
      <c r="DO167" s="214"/>
      <c r="DP167" s="214"/>
      <c r="DQ167" s="214"/>
      <c r="DR167" s="214"/>
      <c r="DS167" s="214"/>
      <c r="DT167" s="214"/>
      <c r="DU167" s="214"/>
      <c r="DV167" s="214"/>
      <c r="DW167" s="214"/>
      <c r="DX167" s="214"/>
      <c r="DY167" s="214"/>
      <c r="DZ167" s="214"/>
      <c r="EA167" s="214"/>
      <c r="EB167" s="214"/>
      <c r="EC167" s="214"/>
      <c r="ED167" s="214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4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4"/>
      <c r="FA167" s="214"/>
      <c r="FB167" s="214"/>
      <c r="FC167" s="214"/>
      <c r="FD167" s="214"/>
      <c r="FE167" s="214"/>
      <c r="FF167" s="214"/>
      <c r="FG167" s="214"/>
      <c r="FH167" s="214"/>
      <c r="FI167" s="214"/>
      <c r="FJ167" s="214"/>
      <c r="FK167" s="214"/>
      <c r="FL167" s="214"/>
      <c r="FM167" s="214"/>
      <c r="FN167" s="214"/>
      <c r="FO167" s="214"/>
      <c r="FP167" s="214"/>
      <c r="FQ167" s="214"/>
      <c r="FR167" s="214"/>
      <c r="FS167" s="214"/>
      <c r="FT167" s="214"/>
      <c r="FU167" s="214"/>
      <c r="FV167" s="214"/>
      <c r="FW167" s="214"/>
      <c r="FX167" s="214"/>
      <c r="FY167" s="214"/>
      <c r="FZ167" s="214"/>
      <c r="GA167" s="214"/>
      <c r="GB167" s="214"/>
      <c r="GC167" s="214"/>
      <c r="GD167" s="214"/>
      <c r="GE167" s="214"/>
      <c r="GF167" s="214"/>
      <c r="GG167" s="214"/>
      <c r="GH167" s="214"/>
      <c r="GI167" s="214"/>
      <c r="GJ167" s="214"/>
      <c r="GK167" s="214"/>
      <c r="GL167" s="214"/>
      <c r="GM167" s="214"/>
      <c r="GN167" s="214"/>
      <c r="GO167" s="214"/>
      <c r="GP167" s="214"/>
      <c r="GQ167" s="214"/>
      <c r="GR167" s="214"/>
      <c r="GS167" s="214"/>
      <c r="GT167" s="214"/>
      <c r="GU167" s="214"/>
      <c r="GV167" s="214"/>
      <c r="GW167" s="214"/>
      <c r="GX167" s="214"/>
      <c r="GY167" s="53"/>
      <c r="GZ167" s="53"/>
      <c r="HA167" s="53"/>
      <c r="HB167" s="53"/>
    </row>
    <row r="168" spans="1:210" ht="14.1" customHeight="1" x14ac:dyDescent="0.3">
      <c r="A168" s="53"/>
      <c r="B168" s="53"/>
      <c r="C168" s="53"/>
      <c r="D168" s="54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53"/>
      <c r="AD168" s="53"/>
      <c r="AE168" s="46"/>
      <c r="AF168" s="53"/>
      <c r="AG168" s="54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53"/>
      <c r="BG168" s="53"/>
      <c r="BH168" s="53"/>
      <c r="BI168" s="211"/>
      <c r="BJ168" s="212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214"/>
      <c r="DF168" s="214"/>
      <c r="DG168" s="214"/>
      <c r="DH168" s="214"/>
      <c r="DI168" s="214"/>
      <c r="DJ168" s="214"/>
      <c r="DK168" s="214"/>
      <c r="DL168" s="214"/>
      <c r="DM168" s="214"/>
      <c r="DN168" s="214"/>
      <c r="DO168" s="214"/>
      <c r="DP168" s="214"/>
      <c r="DQ168" s="214"/>
      <c r="DR168" s="214"/>
      <c r="DS168" s="214"/>
      <c r="DT168" s="214"/>
      <c r="DU168" s="214"/>
      <c r="DV168" s="214"/>
      <c r="DW168" s="214"/>
      <c r="DX168" s="214"/>
      <c r="DY168" s="214"/>
      <c r="DZ168" s="214"/>
      <c r="EA168" s="214"/>
      <c r="EB168" s="214"/>
      <c r="EC168" s="214"/>
      <c r="ED168" s="214"/>
      <c r="EE168" s="214"/>
      <c r="EF168" s="214"/>
      <c r="EG168" s="214"/>
      <c r="EH168" s="214"/>
      <c r="EI168" s="214"/>
      <c r="EJ168" s="214"/>
      <c r="EK168" s="214"/>
      <c r="EL168" s="214"/>
      <c r="EM168" s="214"/>
      <c r="EN168" s="214"/>
      <c r="EO168" s="214"/>
      <c r="EP168" s="214"/>
      <c r="EQ168" s="214"/>
      <c r="ER168" s="214"/>
      <c r="ES168" s="214"/>
      <c r="ET168" s="214"/>
      <c r="EU168" s="214"/>
      <c r="EV168" s="214"/>
      <c r="EW168" s="214"/>
      <c r="EX168" s="214"/>
      <c r="EY168" s="214"/>
      <c r="EZ168" s="214"/>
      <c r="FA168" s="214"/>
      <c r="FB168" s="214"/>
      <c r="FC168" s="214"/>
      <c r="FD168" s="214"/>
      <c r="FE168" s="214"/>
      <c r="FF168" s="214"/>
      <c r="FG168" s="214"/>
      <c r="FH168" s="214"/>
      <c r="FI168" s="214"/>
      <c r="FJ168" s="214"/>
      <c r="FK168" s="214"/>
      <c r="FL168" s="214"/>
      <c r="FM168" s="214"/>
      <c r="FN168" s="214"/>
      <c r="FO168" s="214"/>
      <c r="FP168" s="214"/>
      <c r="FQ168" s="214"/>
      <c r="FR168" s="214"/>
      <c r="FS168" s="214"/>
      <c r="FT168" s="214"/>
      <c r="FU168" s="214"/>
      <c r="FV168" s="214"/>
      <c r="FW168" s="214"/>
      <c r="FX168" s="214"/>
      <c r="FY168" s="214"/>
      <c r="FZ168" s="214"/>
      <c r="GA168" s="214"/>
      <c r="GB168" s="214"/>
      <c r="GC168" s="214"/>
      <c r="GD168" s="214"/>
      <c r="GE168" s="214"/>
      <c r="GF168" s="214"/>
      <c r="GG168" s="214"/>
      <c r="GH168" s="214"/>
      <c r="GI168" s="214"/>
      <c r="GJ168" s="214"/>
      <c r="GK168" s="214"/>
      <c r="GL168" s="214"/>
      <c r="GM168" s="214"/>
      <c r="GN168" s="214"/>
      <c r="GO168" s="214"/>
      <c r="GP168" s="214"/>
      <c r="GQ168" s="214"/>
      <c r="GR168" s="214"/>
      <c r="GS168" s="214"/>
      <c r="GT168" s="214"/>
      <c r="GU168" s="214"/>
      <c r="GV168" s="214"/>
      <c r="GW168" s="214"/>
      <c r="GX168" s="214"/>
      <c r="GY168" s="53"/>
      <c r="GZ168" s="53"/>
      <c r="HA168" s="53"/>
      <c r="HB168" s="53"/>
    </row>
    <row r="169" spans="1:210" ht="14.1" customHeight="1" x14ac:dyDescent="0.3">
      <c r="A169" s="53"/>
      <c r="B169" s="53"/>
      <c r="C169" s="53"/>
      <c r="D169" s="53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53"/>
      <c r="AD169" s="53"/>
      <c r="AE169" s="46"/>
      <c r="AF169" s="53"/>
      <c r="AG169" s="54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53"/>
      <c r="BG169" s="53"/>
      <c r="BH169" s="53"/>
      <c r="BI169" s="211"/>
      <c r="BJ169" s="212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4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4"/>
      <c r="EE169" s="214"/>
      <c r="EF169" s="214"/>
      <c r="EG169" s="214"/>
      <c r="EH169" s="214"/>
      <c r="EI169" s="214"/>
      <c r="EJ169" s="214"/>
      <c r="EK169" s="214"/>
      <c r="EL169" s="214"/>
      <c r="EM169" s="214"/>
      <c r="EN169" s="214"/>
      <c r="EO169" s="214"/>
      <c r="EP169" s="214"/>
      <c r="EQ169" s="214"/>
      <c r="ER169" s="214"/>
      <c r="ES169" s="214"/>
      <c r="ET169" s="214"/>
      <c r="EU169" s="214"/>
      <c r="EV169" s="214"/>
      <c r="EW169" s="214"/>
      <c r="EX169" s="214"/>
      <c r="EY169" s="214"/>
      <c r="EZ169" s="214"/>
      <c r="FA169" s="214"/>
      <c r="FB169" s="214"/>
      <c r="FC169" s="214"/>
      <c r="FD169" s="214"/>
      <c r="FE169" s="214"/>
      <c r="FF169" s="214"/>
      <c r="FG169" s="214"/>
      <c r="FH169" s="214"/>
      <c r="FI169" s="214"/>
      <c r="FJ169" s="214"/>
      <c r="FK169" s="214"/>
      <c r="FL169" s="214"/>
      <c r="FM169" s="214"/>
      <c r="FN169" s="214"/>
      <c r="FO169" s="214"/>
      <c r="FP169" s="214"/>
      <c r="FQ169" s="214"/>
      <c r="FR169" s="214"/>
      <c r="FS169" s="214"/>
      <c r="FT169" s="214"/>
      <c r="FU169" s="214"/>
      <c r="FV169" s="214"/>
      <c r="FW169" s="214"/>
      <c r="FX169" s="214"/>
      <c r="FY169" s="214"/>
      <c r="FZ169" s="214"/>
      <c r="GA169" s="214"/>
      <c r="GB169" s="214"/>
      <c r="GC169" s="214"/>
      <c r="GD169" s="214"/>
      <c r="GE169" s="214"/>
      <c r="GF169" s="214"/>
      <c r="GG169" s="214"/>
      <c r="GH169" s="214"/>
      <c r="GI169" s="214"/>
      <c r="GJ169" s="214"/>
      <c r="GK169" s="214"/>
      <c r="GL169" s="214"/>
      <c r="GM169" s="214"/>
      <c r="GN169" s="214"/>
      <c r="GO169" s="214"/>
      <c r="GP169" s="214"/>
      <c r="GQ169" s="214"/>
      <c r="GR169" s="214"/>
      <c r="GS169" s="214"/>
      <c r="GT169" s="214"/>
      <c r="GU169" s="214"/>
      <c r="GV169" s="214"/>
      <c r="GW169" s="214"/>
      <c r="GX169" s="214"/>
      <c r="GY169" s="53"/>
      <c r="GZ169" s="53"/>
      <c r="HA169" s="53"/>
      <c r="HB169" s="53"/>
    </row>
    <row r="170" spans="1:210" ht="14.1" customHeight="1" x14ac:dyDescent="0.3">
      <c r="A170" s="53"/>
      <c r="B170" s="53"/>
      <c r="C170" s="53"/>
      <c r="D170" s="54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53"/>
      <c r="AD170" s="53"/>
      <c r="AE170" s="46"/>
      <c r="AF170" s="53"/>
      <c r="AG170" s="54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53"/>
      <c r="BG170" s="53"/>
      <c r="BH170" s="53"/>
      <c r="BI170" s="211"/>
      <c r="BJ170" s="212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  <c r="CM170" s="214"/>
      <c r="CN170" s="214"/>
      <c r="CO170" s="214"/>
      <c r="CP170" s="214"/>
      <c r="CQ170" s="214"/>
      <c r="CR170" s="214"/>
      <c r="CS170" s="214"/>
      <c r="CT170" s="214"/>
      <c r="CU170" s="214"/>
      <c r="CV170" s="214"/>
      <c r="CW170" s="214"/>
      <c r="CX170" s="214"/>
      <c r="CY170" s="214"/>
      <c r="CZ170" s="214"/>
      <c r="DA170" s="214"/>
      <c r="DB170" s="214"/>
      <c r="DC170" s="214"/>
      <c r="DD170" s="214"/>
      <c r="DE170" s="214"/>
      <c r="DF170" s="214"/>
      <c r="DG170" s="214"/>
      <c r="DH170" s="214"/>
      <c r="DI170" s="214"/>
      <c r="DJ170" s="214"/>
      <c r="DK170" s="214"/>
      <c r="DL170" s="214"/>
      <c r="DM170" s="214"/>
      <c r="DN170" s="214"/>
      <c r="DO170" s="214"/>
      <c r="DP170" s="214"/>
      <c r="DQ170" s="214"/>
      <c r="DR170" s="214"/>
      <c r="DS170" s="214"/>
      <c r="DT170" s="214"/>
      <c r="DU170" s="214"/>
      <c r="DV170" s="214"/>
      <c r="DW170" s="214"/>
      <c r="DX170" s="214"/>
      <c r="DY170" s="214"/>
      <c r="DZ170" s="214"/>
      <c r="EA170" s="214"/>
      <c r="EB170" s="214"/>
      <c r="EC170" s="214"/>
      <c r="ED170" s="214"/>
      <c r="EE170" s="214"/>
      <c r="EF170" s="214"/>
      <c r="EG170" s="214"/>
      <c r="EH170" s="214"/>
      <c r="EI170" s="214"/>
      <c r="EJ170" s="214"/>
      <c r="EK170" s="214"/>
      <c r="EL170" s="214"/>
      <c r="EM170" s="214"/>
      <c r="EN170" s="214"/>
      <c r="EO170" s="214"/>
      <c r="EP170" s="214"/>
      <c r="EQ170" s="214"/>
      <c r="ER170" s="214"/>
      <c r="ES170" s="214"/>
      <c r="ET170" s="214"/>
      <c r="EU170" s="214"/>
      <c r="EV170" s="214"/>
      <c r="EW170" s="214"/>
      <c r="EX170" s="214"/>
      <c r="EY170" s="214"/>
      <c r="EZ170" s="214"/>
      <c r="FA170" s="214"/>
      <c r="FB170" s="214"/>
      <c r="FC170" s="214"/>
      <c r="FD170" s="214"/>
      <c r="FE170" s="214"/>
      <c r="FF170" s="214"/>
      <c r="FG170" s="214"/>
      <c r="FH170" s="214"/>
      <c r="FI170" s="214"/>
      <c r="FJ170" s="214"/>
      <c r="FK170" s="214"/>
      <c r="FL170" s="214"/>
      <c r="FM170" s="214"/>
      <c r="FN170" s="214"/>
      <c r="FO170" s="214"/>
      <c r="FP170" s="214"/>
      <c r="FQ170" s="214"/>
      <c r="FR170" s="214"/>
      <c r="FS170" s="214"/>
      <c r="FT170" s="214"/>
      <c r="FU170" s="214"/>
      <c r="FV170" s="214"/>
      <c r="FW170" s="214"/>
      <c r="FX170" s="214"/>
      <c r="FY170" s="214"/>
      <c r="FZ170" s="214"/>
      <c r="GA170" s="214"/>
      <c r="GB170" s="214"/>
      <c r="GC170" s="214"/>
      <c r="GD170" s="214"/>
      <c r="GE170" s="214"/>
      <c r="GF170" s="214"/>
      <c r="GG170" s="214"/>
      <c r="GH170" s="214"/>
      <c r="GI170" s="214"/>
      <c r="GJ170" s="214"/>
      <c r="GK170" s="214"/>
      <c r="GL170" s="214"/>
      <c r="GM170" s="214"/>
      <c r="GN170" s="214"/>
      <c r="GO170" s="214"/>
      <c r="GP170" s="214"/>
      <c r="GQ170" s="214"/>
      <c r="GR170" s="214"/>
      <c r="GS170" s="214"/>
      <c r="GT170" s="214"/>
      <c r="GU170" s="214"/>
      <c r="GV170" s="214"/>
      <c r="GW170" s="214"/>
      <c r="GX170" s="214"/>
      <c r="GY170" s="53"/>
      <c r="GZ170" s="53"/>
      <c r="HA170" s="53"/>
      <c r="HB170" s="53"/>
    </row>
    <row r="171" spans="1:210" ht="14.1" customHeight="1" x14ac:dyDescent="0.3">
      <c r="A171" s="53"/>
      <c r="B171" s="53"/>
      <c r="C171" s="53"/>
      <c r="D171" s="54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53"/>
      <c r="AD171" s="53"/>
      <c r="AE171" s="46"/>
      <c r="AF171" s="53"/>
      <c r="AG171" s="54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53"/>
      <c r="BG171" s="53"/>
      <c r="BH171" s="53"/>
      <c r="BI171" s="211"/>
      <c r="BJ171" s="212"/>
      <c r="BK171" s="214"/>
      <c r="BL171" s="214"/>
      <c r="BM171" s="214"/>
      <c r="BN171" s="214"/>
      <c r="BO171" s="214"/>
      <c r="BP171" s="214"/>
      <c r="BQ171" s="214"/>
      <c r="BR171" s="214"/>
      <c r="BS171" s="214"/>
      <c r="BT171" s="214"/>
      <c r="BU171" s="214"/>
      <c r="BV171" s="214"/>
      <c r="BW171" s="214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214"/>
      <c r="CL171" s="214"/>
      <c r="CM171" s="214"/>
      <c r="CN171" s="214"/>
      <c r="CO171" s="214"/>
      <c r="CP171" s="214"/>
      <c r="CQ171" s="214"/>
      <c r="CR171" s="214"/>
      <c r="CS171" s="214"/>
      <c r="CT171" s="214"/>
      <c r="CU171" s="214"/>
      <c r="CV171" s="214"/>
      <c r="CW171" s="214"/>
      <c r="CX171" s="214"/>
      <c r="CY171" s="214"/>
      <c r="CZ171" s="214"/>
      <c r="DA171" s="214"/>
      <c r="DB171" s="214"/>
      <c r="DC171" s="214"/>
      <c r="DD171" s="214"/>
      <c r="DE171" s="214"/>
      <c r="DF171" s="214"/>
      <c r="DG171" s="214"/>
      <c r="DH171" s="214"/>
      <c r="DI171" s="214"/>
      <c r="DJ171" s="214"/>
      <c r="DK171" s="214"/>
      <c r="DL171" s="214"/>
      <c r="DM171" s="214"/>
      <c r="DN171" s="214"/>
      <c r="DO171" s="214"/>
      <c r="DP171" s="214"/>
      <c r="DQ171" s="214"/>
      <c r="DR171" s="214"/>
      <c r="DS171" s="214"/>
      <c r="DT171" s="214"/>
      <c r="DU171" s="214"/>
      <c r="DV171" s="214"/>
      <c r="DW171" s="214"/>
      <c r="DX171" s="214"/>
      <c r="DY171" s="214"/>
      <c r="DZ171" s="214"/>
      <c r="EA171" s="214"/>
      <c r="EB171" s="214"/>
      <c r="EC171" s="214"/>
      <c r="ED171" s="214"/>
      <c r="EE171" s="214"/>
      <c r="EF171" s="214"/>
      <c r="EG171" s="214"/>
      <c r="EH171" s="214"/>
      <c r="EI171" s="214"/>
      <c r="EJ171" s="214"/>
      <c r="EK171" s="214"/>
      <c r="EL171" s="214"/>
      <c r="EM171" s="214"/>
      <c r="EN171" s="214"/>
      <c r="EO171" s="214"/>
      <c r="EP171" s="214"/>
      <c r="EQ171" s="214"/>
      <c r="ER171" s="214"/>
      <c r="ES171" s="214"/>
      <c r="ET171" s="214"/>
      <c r="EU171" s="214"/>
      <c r="EV171" s="214"/>
      <c r="EW171" s="214"/>
      <c r="EX171" s="214"/>
      <c r="EY171" s="214"/>
      <c r="EZ171" s="214"/>
      <c r="FA171" s="214"/>
      <c r="FB171" s="214"/>
      <c r="FC171" s="214"/>
      <c r="FD171" s="214"/>
      <c r="FE171" s="214"/>
      <c r="FF171" s="214"/>
      <c r="FG171" s="214"/>
      <c r="FH171" s="214"/>
      <c r="FI171" s="214"/>
      <c r="FJ171" s="214"/>
      <c r="FK171" s="214"/>
      <c r="FL171" s="214"/>
      <c r="FM171" s="214"/>
      <c r="FN171" s="214"/>
      <c r="FO171" s="214"/>
      <c r="FP171" s="214"/>
      <c r="FQ171" s="214"/>
      <c r="FR171" s="214"/>
      <c r="FS171" s="214"/>
      <c r="FT171" s="214"/>
      <c r="FU171" s="214"/>
      <c r="FV171" s="214"/>
      <c r="FW171" s="214"/>
      <c r="FX171" s="214"/>
      <c r="FY171" s="214"/>
      <c r="FZ171" s="214"/>
      <c r="GA171" s="214"/>
      <c r="GB171" s="214"/>
      <c r="GC171" s="214"/>
      <c r="GD171" s="214"/>
      <c r="GE171" s="214"/>
      <c r="GF171" s="214"/>
      <c r="GG171" s="214"/>
      <c r="GH171" s="214"/>
      <c r="GI171" s="214"/>
      <c r="GJ171" s="214"/>
      <c r="GK171" s="214"/>
      <c r="GL171" s="214"/>
      <c r="GM171" s="214"/>
      <c r="GN171" s="214"/>
      <c r="GO171" s="214"/>
      <c r="GP171" s="214"/>
      <c r="GQ171" s="214"/>
      <c r="GR171" s="214"/>
      <c r="GS171" s="214"/>
      <c r="GT171" s="214"/>
      <c r="GU171" s="214"/>
      <c r="GV171" s="214"/>
      <c r="GW171" s="214"/>
      <c r="GX171" s="214"/>
      <c r="GY171" s="53"/>
      <c r="GZ171" s="53"/>
      <c r="HA171" s="53"/>
      <c r="HB171" s="53"/>
    </row>
    <row r="172" spans="1:210" ht="14.1" customHeight="1" x14ac:dyDescent="0.3">
      <c r="A172" s="53"/>
      <c r="B172" s="53"/>
      <c r="C172" s="53"/>
      <c r="D172" s="54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53"/>
      <c r="AD172" s="53"/>
      <c r="AE172" s="46"/>
      <c r="AF172" s="53"/>
      <c r="AG172" s="54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53"/>
      <c r="BG172" s="53"/>
      <c r="BH172" s="53"/>
      <c r="BI172" s="212"/>
      <c r="BJ172" s="212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214"/>
      <c r="BU172" s="214"/>
      <c r="BV172" s="214"/>
      <c r="BW172" s="214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214"/>
      <c r="CL172" s="214"/>
      <c r="CM172" s="214"/>
      <c r="CN172" s="214"/>
      <c r="CO172" s="214"/>
      <c r="CP172" s="214"/>
      <c r="CQ172" s="214"/>
      <c r="CR172" s="214"/>
      <c r="CS172" s="214"/>
      <c r="CT172" s="214"/>
      <c r="CU172" s="214"/>
      <c r="CV172" s="214"/>
      <c r="CW172" s="214"/>
      <c r="CX172" s="214"/>
      <c r="CY172" s="214"/>
      <c r="CZ172" s="214"/>
      <c r="DA172" s="214"/>
      <c r="DB172" s="214"/>
      <c r="DC172" s="214"/>
      <c r="DD172" s="214"/>
      <c r="DE172" s="214"/>
      <c r="DF172" s="214"/>
      <c r="DG172" s="214"/>
      <c r="DH172" s="214"/>
      <c r="DI172" s="214"/>
      <c r="DJ172" s="214"/>
      <c r="DK172" s="214"/>
      <c r="DL172" s="214"/>
      <c r="DM172" s="214"/>
      <c r="DN172" s="214"/>
      <c r="DO172" s="214"/>
      <c r="DP172" s="214"/>
      <c r="DQ172" s="214"/>
      <c r="DR172" s="214"/>
      <c r="DS172" s="214"/>
      <c r="DT172" s="214"/>
      <c r="DU172" s="214"/>
      <c r="DV172" s="214"/>
      <c r="DW172" s="214"/>
      <c r="DX172" s="214"/>
      <c r="DY172" s="214"/>
      <c r="DZ172" s="214"/>
      <c r="EA172" s="214"/>
      <c r="EB172" s="214"/>
      <c r="EC172" s="214"/>
      <c r="ED172" s="214"/>
      <c r="EE172" s="214"/>
      <c r="EF172" s="214"/>
      <c r="EG172" s="214"/>
      <c r="EH172" s="214"/>
      <c r="EI172" s="214"/>
      <c r="EJ172" s="214"/>
      <c r="EK172" s="214"/>
      <c r="EL172" s="214"/>
      <c r="EM172" s="214"/>
      <c r="EN172" s="214"/>
      <c r="EO172" s="214"/>
      <c r="EP172" s="214"/>
      <c r="EQ172" s="214"/>
      <c r="ER172" s="214"/>
      <c r="ES172" s="214"/>
      <c r="ET172" s="214"/>
      <c r="EU172" s="214"/>
      <c r="EV172" s="214"/>
      <c r="EW172" s="214"/>
      <c r="EX172" s="214"/>
      <c r="EY172" s="214"/>
      <c r="EZ172" s="214"/>
      <c r="FA172" s="214"/>
      <c r="FB172" s="214"/>
      <c r="FC172" s="214"/>
      <c r="FD172" s="214"/>
      <c r="FE172" s="214"/>
      <c r="FF172" s="214"/>
      <c r="FG172" s="214"/>
      <c r="FH172" s="214"/>
      <c r="FI172" s="214"/>
      <c r="FJ172" s="214"/>
      <c r="FK172" s="214"/>
      <c r="FL172" s="214"/>
      <c r="FM172" s="214"/>
      <c r="FN172" s="214"/>
      <c r="FO172" s="214"/>
      <c r="FP172" s="214"/>
      <c r="FQ172" s="214"/>
      <c r="FR172" s="214"/>
      <c r="FS172" s="214"/>
      <c r="FT172" s="214"/>
      <c r="FU172" s="214"/>
      <c r="FV172" s="214"/>
      <c r="FW172" s="214"/>
      <c r="FX172" s="214"/>
      <c r="FY172" s="214"/>
      <c r="FZ172" s="214"/>
      <c r="GA172" s="214"/>
      <c r="GB172" s="214"/>
      <c r="GC172" s="214"/>
      <c r="GD172" s="214"/>
      <c r="GE172" s="214"/>
      <c r="GF172" s="214"/>
      <c r="GG172" s="214"/>
      <c r="GH172" s="214"/>
      <c r="GI172" s="214"/>
      <c r="GJ172" s="214"/>
      <c r="GK172" s="214"/>
      <c r="GL172" s="214"/>
      <c r="GM172" s="214"/>
      <c r="GN172" s="214"/>
      <c r="GO172" s="214"/>
      <c r="GP172" s="214"/>
      <c r="GQ172" s="214"/>
      <c r="GR172" s="214"/>
      <c r="GS172" s="214"/>
      <c r="GT172" s="214"/>
      <c r="GU172" s="214"/>
      <c r="GV172" s="214"/>
      <c r="GW172" s="214"/>
      <c r="GX172" s="214"/>
      <c r="GY172" s="53"/>
      <c r="GZ172" s="53"/>
      <c r="HA172" s="53"/>
      <c r="HB172" s="53"/>
    </row>
    <row r="173" spans="1:210" ht="14.1" customHeight="1" x14ac:dyDescent="0.3">
      <c r="A173" s="53"/>
      <c r="B173" s="53"/>
      <c r="C173" s="53"/>
      <c r="D173" s="54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53"/>
      <c r="AD173" s="53"/>
      <c r="AE173" s="46"/>
      <c r="AF173" s="53"/>
      <c r="AG173" s="54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53"/>
      <c r="BG173" s="53"/>
      <c r="BH173" s="53"/>
      <c r="BI173" s="212"/>
      <c r="BJ173" s="212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  <c r="CP173" s="214"/>
      <c r="CQ173" s="214"/>
      <c r="CR173" s="214"/>
      <c r="CS173" s="214"/>
      <c r="CT173" s="214"/>
      <c r="CU173" s="214"/>
      <c r="CV173" s="214"/>
      <c r="CW173" s="214"/>
      <c r="CX173" s="214"/>
      <c r="CY173" s="214"/>
      <c r="CZ173" s="214"/>
      <c r="DA173" s="214"/>
      <c r="DB173" s="214"/>
      <c r="DC173" s="214"/>
      <c r="DD173" s="214"/>
      <c r="DE173" s="214"/>
      <c r="DF173" s="214"/>
      <c r="DG173" s="214"/>
      <c r="DH173" s="214"/>
      <c r="DI173" s="214"/>
      <c r="DJ173" s="214"/>
      <c r="DK173" s="214"/>
      <c r="DL173" s="214"/>
      <c r="DM173" s="214"/>
      <c r="DN173" s="214"/>
      <c r="DO173" s="214"/>
      <c r="DP173" s="214"/>
      <c r="DQ173" s="214"/>
      <c r="DR173" s="214"/>
      <c r="DS173" s="214"/>
      <c r="DT173" s="214"/>
      <c r="DU173" s="214"/>
      <c r="DV173" s="214"/>
      <c r="DW173" s="214"/>
      <c r="DX173" s="214"/>
      <c r="DY173" s="214"/>
      <c r="DZ173" s="214"/>
      <c r="EA173" s="214"/>
      <c r="EB173" s="214"/>
      <c r="EC173" s="214"/>
      <c r="ED173" s="214"/>
      <c r="EE173" s="214"/>
      <c r="EF173" s="214"/>
      <c r="EG173" s="214"/>
      <c r="EH173" s="214"/>
      <c r="EI173" s="214"/>
      <c r="EJ173" s="214"/>
      <c r="EK173" s="214"/>
      <c r="EL173" s="214"/>
      <c r="EM173" s="214"/>
      <c r="EN173" s="214"/>
      <c r="EO173" s="214"/>
      <c r="EP173" s="214"/>
      <c r="EQ173" s="214"/>
      <c r="ER173" s="214"/>
      <c r="ES173" s="214"/>
      <c r="ET173" s="214"/>
      <c r="EU173" s="214"/>
      <c r="EV173" s="214"/>
      <c r="EW173" s="214"/>
      <c r="EX173" s="214"/>
      <c r="EY173" s="214"/>
      <c r="EZ173" s="214"/>
      <c r="FA173" s="214"/>
      <c r="FB173" s="214"/>
      <c r="FC173" s="214"/>
      <c r="FD173" s="214"/>
      <c r="FE173" s="214"/>
      <c r="FF173" s="214"/>
      <c r="FG173" s="214"/>
      <c r="FH173" s="214"/>
      <c r="FI173" s="214"/>
      <c r="FJ173" s="214"/>
      <c r="FK173" s="214"/>
      <c r="FL173" s="214"/>
      <c r="FM173" s="214"/>
      <c r="FN173" s="214"/>
      <c r="FO173" s="214"/>
      <c r="FP173" s="214"/>
      <c r="FQ173" s="214"/>
      <c r="FR173" s="214"/>
      <c r="FS173" s="214"/>
      <c r="FT173" s="214"/>
      <c r="FU173" s="214"/>
      <c r="FV173" s="214"/>
      <c r="FW173" s="214"/>
      <c r="FX173" s="214"/>
      <c r="FY173" s="214"/>
      <c r="FZ173" s="214"/>
      <c r="GA173" s="214"/>
      <c r="GB173" s="214"/>
      <c r="GC173" s="214"/>
      <c r="GD173" s="214"/>
      <c r="GE173" s="214"/>
      <c r="GF173" s="214"/>
      <c r="GG173" s="214"/>
      <c r="GH173" s="214"/>
      <c r="GI173" s="214"/>
      <c r="GJ173" s="214"/>
      <c r="GK173" s="214"/>
      <c r="GL173" s="214"/>
      <c r="GM173" s="214"/>
      <c r="GN173" s="214"/>
      <c r="GO173" s="214"/>
      <c r="GP173" s="214"/>
      <c r="GQ173" s="214"/>
      <c r="GR173" s="214"/>
      <c r="GS173" s="214"/>
      <c r="GT173" s="214"/>
      <c r="GU173" s="214"/>
      <c r="GV173" s="214"/>
      <c r="GW173" s="214"/>
      <c r="GX173" s="214"/>
      <c r="GY173" s="53"/>
      <c r="GZ173" s="53"/>
      <c r="HA173" s="53"/>
      <c r="HB173" s="53"/>
    </row>
    <row r="174" spans="1:210" ht="14.1" customHeight="1" x14ac:dyDescent="0.3">
      <c r="A174" s="53"/>
      <c r="B174" s="53"/>
      <c r="C174" s="53"/>
      <c r="D174" s="54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53"/>
      <c r="AD174" s="53"/>
      <c r="AE174" s="46"/>
      <c r="AF174" s="53"/>
      <c r="AG174" s="54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53"/>
      <c r="BG174" s="53"/>
      <c r="BH174" s="53"/>
      <c r="BI174" s="211"/>
      <c r="BJ174" s="212"/>
      <c r="BK174" s="214"/>
      <c r="BL174" s="214"/>
      <c r="BM174" s="214"/>
      <c r="BN174" s="214"/>
      <c r="BO174" s="214"/>
      <c r="BP174" s="214"/>
      <c r="BQ174" s="214"/>
      <c r="BR174" s="214"/>
      <c r="BS174" s="214"/>
      <c r="BT174" s="214"/>
      <c r="BU174" s="214"/>
      <c r="BV174" s="214"/>
      <c r="BW174" s="214"/>
      <c r="BX174" s="214"/>
      <c r="BY174" s="214"/>
      <c r="BZ174" s="214"/>
      <c r="CA174" s="214"/>
      <c r="CB174" s="214"/>
      <c r="CC174" s="214"/>
      <c r="CD174" s="214"/>
      <c r="CE174" s="214"/>
      <c r="CF174" s="214"/>
      <c r="CG174" s="214"/>
      <c r="CH174" s="214"/>
      <c r="CI174" s="214"/>
      <c r="CJ174" s="214"/>
      <c r="CK174" s="214"/>
      <c r="CL174" s="214"/>
      <c r="CM174" s="214"/>
      <c r="CN174" s="214"/>
      <c r="CO174" s="214"/>
      <c r="CP174" s="214"/>
      <c r="CQ174" s="214"/>
      <c r="CR174" s="214"/>
      <c r="CS174" s="214"/>
      <c r="CT174" s="214"/>
      <c r="CU174" s="214"/>
      <c r="CV174" s="214"/>
      <c r="CW174" s="214"/>
      <c r="CX174" s="214"/>
      <c r="CY174" s="214"/>
      <c r="CZ174" s="214"/>
      <c r="DA174" s="214"/>
      <c r="DB174" s="214"/>
      <c r="DC174" s="214"/>
      <c r="DD174" s="214"/>
      <c r="DE174" s="214"/>
      <c r="DF174" s="214"/>
      <c r="DG174" s="214"/>
      <c r="DH174" s="214"/>
      <c r="DI174" s="214"/>
      <c r="DJ174" s="214"/>
      <c r="DK174" s="214"/>
      <c r="DL174" s="214"/>
      <c r="DM174" s="214"/>
      <c r="DN174" s="214"/>
      <c r="DO174" s="214"/>
      <c r="DP174" s="214"/>
      <c r="DQ174" s="214"/>
      <c r="DR174" s="214"/>
      <c r="DS174" s="214"/>
      <c r="DT174" s="214"/>
      <c r="DU174" s="214"/>
      <c r="DV174" s="214"/>
      <c r="DW174" s="214"/>
      <c r="DX174" s="214"/>
      <c r="DY174" s="214"/>
      <c r="DZ174" s="214"/>
      <c r="EA174" s="214"/>
      <c r="EB174" s="214"/>
      <c r="EC174" s="214"/>
      <c r="ED174" s="214"/>
      <c r="EE174" s="214"/>
      <c r="EF174" s="214"/>
      <c r="EG174" s="214"/>
      <c r="EH174" s="214"/>
      <c r="EI174" s="214"/>
      <c r="EJ174" s="214"/>
      <c r="EK174" s="214"/>
      <c r="EL174" s="214"/>
      <c r="EM174" s="214"/>
      <c r="EN174" s="214"/>
      <c r="EO174" s="214"/>
      <c r="EP174" s="214"/>
      <c r="EQ174" s="214"/>
      <c r="ER174" s="214"/>
      <c r="ES174" s="214"/>
      <c r="ET174" s="214"/>
      <c r="EU174" s="214"/>
      <c r="EV174" s="214"/>
      <c r="EW174" s="214"/>
      <c r="EX174" s="214"/>
      <c r="EY174" s="214"/>
      <c r="EZ174" s="214"/>
      <c r="FA174" s="214"/>
      <c r="FB174" s="214"/>
      <c r="FC174" s="214"/>
      <c r="FD174" s="214"/>
      <c r="FE174" s="214"/>
      <c r="FF174" s="214"/>
      <c r="FG174" s="214"/>
      <c r="FH174" s="214"/>
      <c r="FI174" s="214"/>
      <c r="FJ174" s="214"/>
      <c r="FK174" s="214"/>
      <c r="FL174" s="214"/>
      <c r="FM174" s="214"/>
      <c r="FN174" s="214"/>
      <c r="FO174" s="214"/>
      <c r="FP174" s="214"/>
      <c r="FQ174" s="214"/>
      <c r="FR174" s="214"/>
      <c r="FS174" s="214"/>
      <c r="FT174" s="214"/>
      <c r="FU174" s="214"/>
      <c r="FV174" s="214"/>
      <c r="FW174" s="214"/>
      <c r="FX174" s="214"/>
      <c r="FY174" s="214"/>
      <c r="FZ174" s="214"/>
      <c r="GA174" s="214"/>
      <c r="GB174" s="214"/>
      <c r="GC174" s="214"/>
      <c r="GD174" s="214"/>
      <c r="GE174" s="214"/>
      <c r="GF174" s="214"/>
      <c r="GG174" s="214"/>
      <c r="GH174" s="214"/>
      <c r="GI174" s="214"/>
      <c r="GJ174" s="214"/>
      <c r="GK174" s="214"/>
      <c r="GL174" s="214"/>
      <c r="GM174" s="214"/>
      <c r="GN174" s="214"/>
      <c r="GO174" s="214"/>
      <c r="GP174" s="214"/>
      <c r="GQ174" s="214"/>
      <c r="GR174" s="214"/>
      <c r="GS174" s="214"/>
      <c r="GT174" s="214"/>
      <c r="GU174" s="214"/>
      <c r="GV174" s="214"/>
      <c r="GW174" s="214"/>
      <c r="GX174" s="214"/>
      <c r="GY174" s="53"/>
      <c r="GZ174" s="53"/>
      <c r="HA174" s="53"/>
      <c r="HB174" s="53"/>
    </row>
    <row r="175" spans="1:210" ht="14.1" customHeight="1" x14ac:dyDescent="0.3">
      <c r="A175" s="53"/>
      <c r="B175" s="53"/>
      <c r="C175" s="53"/>
      <c r="D175" s="54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53"/>
      <c r="AD175" s="53"/>
      <c r="AE175" s="46"/>
      <c r="AF175" s="53"/>
      <c r="AG175" s="54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53"/>
      <c r="BG175" s="53"/>
      <c r="BH175" s="53"/>
      <c r="BI175" s="211"/>
      <c r="BJ175" s="212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214"/>
      <c r="BU175" s="214"/>
      <c r="BV175" s="214"/>
      <c r="BW175" s="214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14"/>
      <c r="CJ175" s="214"/>
      <c r="CK175" s="214"/>
      <c r="CL175" s="214"/>
      <c r="CM175" s="214"/>
      <c r="CN175" s="214"/>
      <c r="CO175" s="214"/>
      <c r="CP175" s="214"/>
      <c r="CQ175" s="214"/>
      <c r="CR175" s="214"/>
      <c r="CS175" s="214"/>
      <c r="CT175" s="214"/>
      <c r="CU175" s="214"/>
      <c r="CV175" s="214"/>
      <c r="CW175" s="214"/>
      <c r="CX175" s="214"/>
      <c r="CY175" s="214"/>
      <c r="CZ175" s="214"/>
      <c r="DA175" s="214"/>
      <c r="DB175" s="214"/>
      <c r="DC175" s="214"/>
      <c r="DD175" s="214"/>
      <c r="DE175" s="214"/>
      <c r="DF175" s="214"/>
      <c r="DG175" s="214"/>
      <c r="DH175" s="214"/>
      <c r="DI175" s="214"/>
      <c r="DJ175" s="214"/>
      <c r="DK175" s="214"/>
      <c r="DL175" s="214"/>
      <c r="DM175" s="214"/>
      <c r="DN175" s="214"/>
      <c r="DO175" s="214"/>
      <c r="DP175" s="214"/>
      <c r="DQ175" s="214"/>
      <c r="DR175" s="214"/>
      <c r="DS175" s="214"/>
      <c r="DT175" s="214"/>
      <c r="DU175" s="214"/>
      <c r="DV175" s="214"/>
      <c r="DW175" s="214"/>
      <c r="DX175" s="214"/>
      <c r="DY175" s="214"/>
      <c r="DZ175" s="214"/>
      <c r="EA175" s="214"/>
      <c r="EB175" s="214"/>
      <c r="EC175" s="214"/>
      <c r="ED175" s="214"/>
      <c r="EE175" s="214"/>
      <c r="EF175" s="214"/>
      <c r="EG175" s="214"/>
      <c r="EH175" s="214"/>
      <c r="EI175" s="214"/>
      <c r="EJ175" s="214"/>
      <c r="EK175" s="214"/>
      <c r="EL175" s="214"/>
      <c r="EM175" s="214"/>
      <c r="EN175" s="214"/>
      <c r="EO175" s="214"/>
      <c r="EP175" s="214"/>
      <c r="EQ175" s="214"/>
      <c r="ER175" s="214"/>
      <c r="ES175" s="214"/>
      <c r="ET175" s="214"/>
      <c r="EU175" s="214"/>
      <c r="EV175" s="214"/>
      <c r="EW175" s="214"/>
      <c r="EX175" s="214"/>
      <c r="EY175" s="214"/>
      <c r="EZ175" s="214"/>
      <c r="FA175" s="214"/>
      <c r="FB175" s="214"/>
      <c r="FC175" s="214"/>
      <c r="FD175" s="214"/>
      <c r="FE175" s="214"/>
      <c r="FF175" s="214"/>
      <c r="FG175" s="214"/>
      <c r="FH175" s="214"/>
      <c r="FI175" s="214"/>
      <c r="FJ175" s="214"/>
      <c r="FK175" s="214"/>
      <c r="FL175" s="214"/>
      <c r="FM175" s="214"/>
      <c r="FN175" s="214"/>
      <c r="FO175" s="214"/>
      <c r="FP175" s="214"/>
      <c r="FQ175" s="214"/>
      <c r="FR175" s="214"/>
      <c r="FS175" s="214"/>
      <c r="FT175" s="214"/>
      <c r="FU175" s="214"/>
      <c r="FV175" s="214"/>
      <c r="FW175" s="214"/>
      <c r="FX175" s="214"/>
      <c r="FY175" s="214"/>
      <c r="FZ175" s="214"/>
      <c r="GA175" s="214"/>
      <c r="GB175" s="214"/>
      <c r="GC175" s="214"/>
      <c r="GD175" s="214"/>
      <c r="GE175" s="214"/>
      <c r="GF175" s="214"/>
      <c r="GG175" s="214"/>
      <c r="GH175" s="214"/>
      <c r="GI175" s="214"/>
      <c r="GJ175" s="214"/>
      <c r="GK175" s="214"/>
      <c r="GL175" s="214"/>
      <c r="GM175" s="214"/>
      <c r="GN175" s="214"/>
      <c r="GO175" s="214"/>
      <c r="GP175" s="214"/>
      <c r="GQ175" s="214"/>
      <c r="GR175" s="214"/>
      <c r="GS175" s="214"/>
      <c r="GT175" s="214"/>
      <c r="GU175" s="214"/>
      <c r="GV175" s="214"/>
      <c r="GW175" s="214"/>
      <c r="GX175" s="214"/>
      <c r="GY175" s="53"/>
      <c r="GZ175" s="53"/>
      <c r="HA175" s="53"/>
      <c r="HB175" s="53"/>
    </row>
    <row r="176" spans="1:210" ht="14.1" customHeight="1" x14ac:dyDescent="0.3">
      <c r="A176" s="53"/>
      <c r="B176" s="53"/>
      <c r="C176" s="53"/>
      <c r="D176" s="54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53"/>
      <c r="AD176" s="53"/>
      <c r="AE176" s="46"/>
      <c r="AF176" s="53"/>
      <c r="AG176" s="54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53"/>
      <c r="BG176" s="53"/>
      <c r="BH176" s="53"/>
      <c r="BI176" s="211"/>
      <c r="BJ176" s="212"/>
      <c r="BK176" s="214"/>
      <c r="BL176" s="214"/>
      <c r="BM176" s="214"/>
      <c r="BN176" s="214"/>
      <c r="BO176" s="214"/>
      <c r="BP176" s="214"/>
      <c r="BQ176" s="214"/>
      <c r="BR176" s="214"/>
      <c r="BS176" s="214"/>
      <c r="BT176" s="214"/>
      <c r="BU176" s="214"/>
      <c r="BV176" s="214"/>
      <c r="BW176" s="214"/>
      <c r="BX176" s="214"/>
      <c r="BY176" s="214"/>
      <c r="BZ176" s="214"/>
      <c r="CA176" s="214"/>
      <c r="CB176" s="214"/>
      <c r="CC176" s="214"/>
      <c r="CD176" s="214"/>
      <c r="CE176" s="214"/>
      <c r="CF176" s="214"/>
      <c r="CG176" s="214"/>
      <c r="CH176" s="214"/>
      <c r="CI176" s="214"/>
      <c r="CJ176" s="214"/>
      <c r="CK176" s="214"/>
      <c r="CL176" s="214"/>
      <c r="CM176" s="214"/>
      <c r="CN176" s="214"/>
      <c r="CO176" s="214"/>
      <c r="CP176" s="214"/>
      <c r="CQ176" s="214"/>
      <c r="CR176" s="214"/>
      <c r="CS176" s="214"/>
      <c r="CT176" s="214"/>
      <c r="CU176" s="214"/>
      <c r="CV176" s="214"/>
      <c r="CW176" s="214"/>
      <c r="CX176" s="214"/>
      <c r="CY176" s="214"/>
      <c r="CZ176" s="214"/>
      <c r="DA176" s="214"/>
      <c r="DB176" s="214"/>
      <c r="DC176" s="214"/>
      <c r="DD176" s="214"/>
      <c r="DE176" s="214"/>
      <c r="DF176" s="214"/>
      <c r="DG176" s="214"/>
      <c r="DH176" s="214"/>
      <c r="DI176" s="214"/>
      <c r="DJ176" s="214"/>
      <c r="DK176" s="214"/>
      <c r="DL176" s="214"/>
      <c r="DM176" s="214"/>
      <c r="DN176" s="214"/>
      <c r="DO176" s="214"/>
      <c r="DP176" s="214"/>
      <c r="DQ176" s="214"/>
      <c r="DR176" s="214"/>
      <c r="DS176" s="214"/>
      <c r="DT176" s="214"/>
      <c r="DU176" s="214"/>
      <c r="DV176" s="214"/>
      <c r="DW176" s="214"/>
      <c r="DX176" s="214"/>
      <c r="DY176" s="214"/>
      <c r="DZ176" s="214"/>
      <c r="EA176" s="214"/>
      <c r="EB176" s="214"/>
      <c r="EC176" s="214"/>
      <c r="ED176" s="214"/>
      <c r="EE176" s="214"/>
      <c r="EF176" s="214"/>
      <c r="EG176" s="214"/>
      <c r="EH176" s="214"/>
      <c r="EI176" s="214"/>
      <c r="EJ176" s="214"/>
      <c r="EK176" s="214"/>
      <c r="EL176" s="214"/>
      <c r="EM176" s="214"/>
      <c r="EN176" s="214"/>
      <c r="EO176" s="214"/>
      <c r="EP176" s="214"/>
      <c r="EQ176" s="214"/>
      <c r="ER176" s="214"/>
      <c r="ES176" s="214"/>
      <c r="ET176" s="214"/>
      <c r="EU176" s="214"/>
      <c r="EV176" s="214"/>
      <c r="EW176" s="214"/>
      <c r="EX176" s="214"/>
      <c r="EY176" s="214"/>
      <c r="EZ176" s="214"/>
      <c r="FA176" s="214"/>
      <c r="FB176" s="214"/>
      <c r="FC176" s="214"/>
      <c r="FD176" s="214"/>
      <c r="FE176" s="214"/>
      <c r="FF176" s="214"/>
      <c r="FG176" s="214"/>
      <c r="FH176" s="214"/>
      <c r="FI176" s="214"/>
      <c r="FJ176" s="214"/>
      <c r="FK176" s="214"/>
      <c r="FL176" s="214"/>
      <c r="FM176" s="214"/>
      <c r="FN176" s="214"/>
      <c r="FO176" s="214"/>
      <c r="FP176" s="214"/>
      <c r="FQ176" s="214"/>
      <c r="FR176" s="214"/>
      <c r="FS176" s="214"/>
      <c r="FT176" s="214"/>
      <c r="FU176" s="214"/>
      <c r="FV176" s="214"/>
      <c r="FW176" s="214"/>
      <c r="FX176" s="214"/>
      <c r="FY176" s="214"/>
      <c r="FZ176" s="214"/>
      <c r="GA176" s="214"/>
      <c r="GB176" s="214"/>
      <c r="GC176" s="214"/>
      <c r="GD176" s="214"/>
      <c r="GE176" s="214"/>
      <c r="GF176" s="214"/>
      <c r="GG176" s="214"/>
      <c r="GH176" s="214"/>
      <c r="GI176" s="214"/>
      <c r="GJ176" s="214"/>
      <c r="GK176" s="214"/>
      <c r="GL176" s="214"/>
      <c r="GM176" s="214"/>
      <c r="GN176" s="214"/>
      <c r="GO176" s="214"/>
      <c r="GP176" s="214"/>
      <c r="GQ176" s="214"/>
      <c r="GR176" s="214"/>
      <c r="GS176" s="214"/>
      <c r="GT176" s="214"/>
      <c r="GU176" s="214"/>
      <c r="GV176" s="214"/>
      <c r="GW176" s="214"/>
      <c r="GX176" s="214"/>
      <c r="GY176" s="53"/>
      <c r="GZ176" s="53"/>
      <c r="HA176" s="53"/>
      <c r="HB176" s="53"/>
    </row>
    <row r="177" spans="1:210" ht="14.1" customHeight="1" x14ac:dyDescent="0.3">
      <c r="A177" s="53"/>
      <c r="B177" s="53"/>
      <c r="C177" s="53"/>
      <c r="D177" s="54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53"/>
      <c r="AD177" s="56"/>
      <c r="AE177" s="46"/>
      <c r="AF177" s="53"/>
      <c r="AG177" s="54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53"/>
      <c r="BG177" s="56"/>
      <c r="BH177" s="53"/>
      <c r="BI177" s="211"/>
      <c r="BJ177" s="212"/>
      <c r="BK177" s="214"/>
      <c r="BL177" s="214"/>
      <c r="BM177" s="214"/>
      <c r="BN177" s="214"/>
      <c r="BO177" s="214"/>
      <c r="BP177" s="214"/>
      <c r="BQ177" s="214"/>
      <c r="BR177" s="214"/>
      <c r="BS177" s="214"/>
      <c r="BT177" s="214"/>
      <c r="BU177" s="214"/>
      <c r="BV177" s="214"/>
      <c r="BW177" s="214"/>
      <c r="BX177" s="214"/>
      <c r="BY177" s="214"/>
      <c r="BZ177" s="214"/>
      <c r="CA177" s="214"/>
      <c r="CB177" s="214"/>
      <c r="CC177" s="214"/>
      <c r="CD177" s="214"/>
      <c r="CE177" s="214"/>
      <c r="CF177" s="214"/>
      <c r="CG177" s="214"/>
      <c r="CH177" s="214"/>
      <c r="CI177" s="214"/>
      <c r="CJ177" s="214"/>
      <c r="CK177" s="214"/>
      <c r="CL177" s="214"/>
      <c r="CM177" s="214"/>
      <c r="CN177" s="214"/>
      <c r="CO177" s="214"/>
      <c r="CP177" s="214"/>
      <c r="CQ177" s="214"/>
      <c r="CR177" s="214"/>
      <c r="CS177" s="214"/>
      <c r="CT177" s="214"/>
      <c r="CU177" s="214"/>
      <c r="CV177" s="214"/>
      <c r="CW177" s="214"/>
      <c r="CX177" s="214"/>
      <c r="CY177" s="214"/>
      <c r="CZ177" s="214"/>
      <c r="DA177" s="214"/>
      <c r="DB177" s="214"/>
      <c r="DC177" s="214"/>
      <c r="DD177" s="214"/>
      <c r="DE177" s="214"/>
      <c r="DF177" s="214"/>
      <c r="DG177" s="214"/>
      <c r="DH177" s="214"/>
      <c r="DI177" s="214"/>
      <c r="DJ177" s="214"/>
      <c r="DK177" s="214"/>
      <c r="DL177" s="214"/>
      <c r="DM177" s="214"/>
      <c r="DN177" s="214"/>
      <c r="DO177" s="214"/>
      <c r="DP177" s="214"/>
      <c r="DQ177" s="214"/>
      <c r="DR177" s="214"/>
      <c r="DS177" s="214"/>
      <c r="DT177" s="214"/>
      <c r="DU177" s="214"/>
      <c r="DV177" s="214"/>
      <c r="DW177" s="214"/>
      <c r="DX177" s="214"/>
      <c r="DY177" s="214"/>
      <c r="DZ177" s="214"/>
      <c r="EA177" s="214"/>
      <c r="EB177" s="214"/>
      <c r="EC177" s="214"/>
      <c r="ED177" s="214"/>
      <c r="EE177" s="214"/>
      <c r="EF177" s="214"/>
      <c r="EG177" s="214"/>
      <c r="EH177" s="214"/>
      <c r="EI177" s="214"/>
      <c r="EJ177" s="214"/>
      <c r="EK177" s="214"/>
      <c r="EL177" s="214"/>
      <c r="EM177" s="214"/>
      <c r="EN177" s="214"/>
      <c r="EO177" s="214"/>
      <c r="EP177" s="214"/>
      <c r="EQ177" s="214"/>
      <c r="ER177" s="214"/>
      <c r="ES177" s="214"/>
      <c r="ET177" s="214"/>
      <c r="EU177" s="214"/>
      <c r="EV177" s="214"/>
      <c r="EW177" s="214"/>
      <c r="EX177" s="214"/>
      <c r="EY177" s="214"/>
      <c r="EZ177" s="214"/>
      <c r="FA177" s="214"/>
      <c r="FB177" s="214"/>
      <c r="FC177" s="214"/>
      <c r="FD177" s="214"/>
      <c r="FE177" s="214"/>
      <c r="FF177" s="214"/>
      <c r="FG177" s="214"/>
      <c r="FH177" s="214"/>
      <c r="FI177" s="214"/>
      <c r="FJ177" s="214"/>
      <c r="FK177" s="214"/>
      <c r="FL177" s="214"/>
      <c r="FM177" s="214"/>
      <c r="FN177" s="214"/>
      <c r="FO177" s="214"/>
      <c r="FP177" s="214"/>
      <c r="FQ177" s="214"/>
      <c r="FR177" s="214"/>
      <c r="FS177" s="214"/>
      <c r="FT177" s="214"/>
      <c r="FU177" s="214"/>
      <c r="FV177" s="214"/>
      <c r="FW177" s="214"/>
      <c r="FX177" s="214"/>
      <c r="FY177" s="214"/>
      <c r="FZ177" s="214"/>
      <c r="GA177" s="214"/>
      <c r="GB177" s="214"/>
      <c r="GC177" s="214"/>
      <c r="GD177" s="214"/>
      <c r="GE177" s="214"/>
      <c r="GF177" s="214"/>
      <c r="GG177" s="214"/>
      <c r="GH177" s="214"/>
      <c r="GI177" s="214"/>
      <c r="GJ177" s="214"/>
      <c r="GK177" s="214"/>
      <c r="GL177" s="214"/>
      <c r="GM177" s="214"/>
      <c r="GN177" s="214"/>
      <c r="GO177" s="214"/>
      <c r="GP177" s="214"/>
      <c r="GQ177" s="214"/>
      <c r="GR177" s="214"/>
      <c r="GS177" s="214"/>
      <c r="GT177" s="214"/>
      <c r="GU177" s="214"/>
      <c r="GV177" s="214"/>
      <c r="GW177" s="214"/>
      <c r="GX177" s="214"/>
      <c r="GY177" s="53"/>
      <c r="GZ177" s="53"/>
      <c r="HA177" s="53"/>
      <c r="HB177" s="53"/>
    </row>
    <row r="178" spans="1:210" ht="14.1" customHeight="1" x14ac:dyDescent="0.3">
      <c r="A178" s="53"/>
      <c r="B178" s="53"/>
      <c r="C178" s="53"/>
      <c r="D178" s="54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53"/>
      <c r="AD178" s="53"/>
      <c r="AE178" s="46"/>
      <c r="AF178" s="53"/>
      <c r="AG178" s="54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53"/>
      <c r="BG178" s="53"/>
      <c r="BH178" s="53"/>
      <c r="BI178" s="211"/>
      <c r="BJ178" s="212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4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4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4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4"/>
      <c r="FL178" s="214"/>
      <c r="FM178" s="214"/>
      <c r="FN178" s="214"/>
      <c r="FO178" s="214"/>
      <c r="FP178" s="214"/>
      <c r="FQ178" s="214"/>
      <c r="FR178" s="214"/>
      <c r="FS178" s="214"/>
      <c r="FT178" s="214"/>
      <c r="FU178" s="214"/>
      <c r="FV178" s="214"/>
      <c r="FW178" s="214"/>
      <c r="FX178" s="214"/>
      <c r="FY178" s="214"/>
      <c r="FZ178" s="214"/>
      <c r="GA178" s="214"/>
      <c r="GB178" s="214"/>
      <c r="GC178" s="214"/>
      <c r="GD178" s="214"/>
      <c r="GE178" s="214"/>
      <c r="GF178" s="214"/>
      <c r="GG178" s="214"/>
      <c r="GH178" s="214"/>
      <c r="GI178" s="214"/>
      <c r="GJ178" s="214"/>
      <c r="GK178" s="214"/>
      <c r="GL178" s="214"/>
      <c r="GM178" s="214"/>
      <c r="GN178" s="214"/>
      <c r="GO178" s="214"/>
      <c r="GP178" s="214"/>
      <c r="GQ178" s="214"/>
      <c r="GR178" s="214"/>
      <c r="GS178" s="214"/>
      <c r="GT178" s="214"/>
      <c r="GU178" s="214"/>
      <c r="GV178" s="214"/>
      <c r="GW178" s="214"/>
      <c r="GX178" s="214"/>
      <c r="GY178" s="53"/>
      <c r="GZ178" s="53"/>
      <c r="HA178" s="53"/>
      <c r="HB178" s="53"/>
    </row>
    <row r="179" spans="1:210" ht="14.1" customHeight="1" x14ac:dyDescent="0.3">
      <c r="A179" s="53"/>
      <c r="B179" s="53"/>
      <c r="C179" s="53"/>
      <c r="D179" s="46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53"/>
      <c r="AD179" s="56"/>
      <c r="AE179" s="46"/>
      <c r="AF179" s="53"/>
      <c r="AG179" s="46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53"/>
      <c r="BG179" s="56"/>
      <c r="BH179" s="53"/>
      <c r="BI179" s="212"/>
      <c r="BJ179" s="212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  <c r="CM179" s="214"/>
      <c r="CN179" s="214"/>
      <c r="CO179" s="214"/>
      <c r="CP179" s="214"/>
      <c r="CQ179" s="214"/>
      <c r="CR179" s="214"/>
      <c r="CS179" s="214"/>
      <c r="CT179" s="214"/>
      <c r="CU179" s="214"/>
      <c r="CV179" s="214"/>
      <c r="CW179" s="214"/>
      <c r="CX179" s="214"/>
      <c r="CY179" s="214"/>
      <c r="CZ179" s="214"/>
      <c r="DA179" s="214"/>
      <c r="DB179" s="214"/>
      <c r="DC179" s="214"/>
      <c r="DD179" s="214"/>
      <c r="DE179" s="214"/>
      <c r="DF179" s="214"/>
      <c r="DG179" s="214"/>
      <c r="DH179" s="214"/>
      <c r="DI179" s="214"/>
      <c r="DJ179" s="214"/>
      <c r="DK179" s="214"/>
      <c r="DL179" s="214"/>
      <c r="DM179" s="214"/>
      <c r="DN179" s="214"/>
      <c r="DO179" s="214"/>
      <c r="DP179" s="214"/>
      <c r="DQ179" s="214"/>
      <c r="DR179" s="214"/>
      <c r="DS179" s="214"/>
      <c r="DT179" s="214"/>
      <c r="DU179" s="214"/>
      <c r="DV179" s="214"/>
      <c r="DW179" s="214"/>
      <c r="DX179" s="214"/>
      <c r="DY179" s="214"/>
      <c r="DZ179" s="214"/>
      <c r="EA179" s="214"/>
      <c r="EB179" s="214"/>
      <c r="EC179" s="214"/>
      <c r="ED179" s="214"/>
      <c r="EE179" s="214"/>
      <c r="EF179" s="214"/>
      <c r="EG179" s="214"/>
      <c r="EH179" s="214"/>
      <c r="EI179" s="214"/>
      <c r="EJ179" s="214"/>
      <c r="EK179" s="214"/>
      <c r="EL179" s="214"/>
      <c r="EM179" s="214"/>
      <c r="EN179" s="214"/>
      <c r="EO179" s="214"/>
      <c r="EP179" s="214"/>
      <c r="EQ179" s="214"/>
      <c r="ER179" s="214"/>
      <c r="ES179" s="214"/>
      <c r="ET179" s="214"/>
      <c r="EU179" s="214"/>
      <c r="EV179" s="214"/>
      <c r="EW179" s="214"/>
      <c r="EX179" s="214"/>
      <c r="EY179" s="214"/>
      <c r="EZ179" s="214"/>
      <c r="FA179" s="214"/>
      <c r="FB179" s="214"/>
      <c r="FC179" s="214"/>
      <c r="FD179" s="214"/>
      <c r="FE179" s="214"/>
      <c r="FF179" s="214"/>
      <c r="FG179" s="214"/>
      <c r="FH179" s="214"/>
      <c r="FI179" s="214"/>
      <c r="FJ179" s="214"/>
      <c r="FK179" s="214"/>
      <c r="FL179" s="214"/>
      <c r="FM179" s="214"/>
      <c r="FN179" s="214"/>
      <c r="FO179" s="214"/>
      <c r="FP179" s="214"/>
      <c r="FQ179" s="214"/>
      <c r="FR179" s="214"/>
      <c r="FS179" s="214"/>
      <c r="FT179" s="214"/>
      <c r="FU179" s="214"/>
      <c r="FV179" s="214"/>
      <c r="FW179" s="214"/>
      <c r="FX179" s="214"/>
      <c r="FY179" s="214"/>
      <c r="FZ179" s="214"/>
      <c r="GA179" s="214"/>
      <c r="GB179" s="214"/>
      <c r="GC179" s="214"/>
      <c r="GD179" s="214"/>
      <c r="GE179" s="214"/>
      <c r="GF179" s="214"/>
      <c r="GG179" s="214"/>
      <c r="GH179" s="214"/>
      <c r="GI179" s="214"/>
      <c r="GJ179" s="214"/>
      <c r="GK179" s="214"/>
      <c r="GL179" s="214"/>
      <c r="GM179" s="214"/>
      <c r="GN179" s="214"/>
      <c r="GO179" s="214"/>
      <c r="GP179" s="214"/>
      <c r="GQ179" s="214"/>
      <c r="GR179" s="214"/>
      <c r="GS179" s="214"/>
      <c r="GT179" s="214"/>
      <c r="GU179" s="214"/>
      <c r="GV179" s="214"/>
      <c r="GW179" s="214"/>
      <c r="GX179" s="214"/>
      <c r="GY179" s="53"/>
      <c r="GZ179" s="53"/>
      <c r="HA179" s="53"/>
      <c r="HB179" s="53"/>
    </row>
    <row r="180" spans="1:210" ht="14.1" customHeight="1" x14ac:dyDescent="0.3">
      <c r="A180" s="53"/>
      <c r="B180" s="53"/>
      <c r="C180" s="53"/>
      <c r="D180" s="54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53"/>
      <c r="AD180" s="56"/>
      <c r="AE180" s="46"/>
      <c r="AF180" s="53"/>
      <c r="AG180" s="54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53"/>
      <c r="BG180" s="56"/>
      <c r="BH180" s="53"/>
      <c r="BI180" s="52"/>
      <c r="BJ180" s="52"/>
      <c r="BK180" s="214"/>
      <c r="BL180" s="214"/>
      <c r="BM180" s="214"/>
      <c r="BN180" s="214"/>
      <c r="BO180" s="214"/>
      <c r="BP180" s="214"/>
      <c r="BQ180" s="214"/>
      <c r="BR180" s="214"/>
      <c r="BS180" s="214"/>
      <c r="BT180" s="214"/>
      <c r="BU180" s="214"/>
      <c r="BV180" s="214"/>
      <c r="BW180" s="214"/>
      <c r="BX180" s="214"/>
      <c r="BY180" s="214"/>
      <c r="BZ180" s="214"/>
      <c r="CA180" s="214"/>
      <c r="CB180" s="214"/>
      <c r="CC180" s="214"/>
      <c r="CD180" s="214"/>
      <c r="CE180" s="214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  <c r="CR180" s="214"/>
      <c r="CS180" s="214"/>
      <c r="CT180" s="214"/>
      <c r="CU180" s="214"/>
      <c r="CV180" s="214"/>
      <c r="CW180" s="214"/>
      <c r="CX180" s="214"/>
      <c r="CY180" s="214"/>
      <c r="CZ180" s="214"/>
      <c r="DA180" s="214"/>
      <c r="DB180" s="214"/>
      <c r="DC180" s="214"/>
      <c r="DD180" s="214"/>
      <c r="DE180" s="214"/>
      <c r="DF180" s="214"/>
      <c r="DG180" s="214"/>
      <c r="DH180" s="214"/>
      <c r="DI180" s="214"/>
      <c r="DJ180" s="214"/>
      <c r="DK180" s="214"/>
      <c r="DL180" s="214"/>
      <c r="DM180" s="214"/>
      <c r="DN180" s="214"/>
      <c r="DO180" s="214"/>
      <c r="DP180" s="214"/>
      <c r="DQ180" s="214"/>
      <c r="DR180" s="214"/>
      <c r="DS180" s="214"/>
      <c r="DT180" s="214"/>
      <c r="DU180" s="214"/>
      <c r="DV180" s="214"/>
      <c r="DW180" s="214"/>
      <c r="DX180" s="214"/>
      <c r="DY180" s="214"/>
      <c r="DZ180" s="214"/>
      <c r="EA180" s="214"/>
      <c r="EB180" s="214"/>
      <c r="EC180" s="214"/>
      <c r="ED180" s="214"/>
      <c r="EE180" s="214"/>
      <c r="EF180" s="214"/>
      <c r="EG180" s="214"/>
      <c r="EH180" s="214"/>
      <c r="EI180" s="214"/>
      <c r="EJ180" s="214"/>
      <c r="EK180" s="214"/>
      <c r="EL180" s="214"/>
      <c r="EM180" s="214"/>
      <c r="EN180" s="214"/>
      <c r="EO180" s="214"/>
      <c r="EP180" s="214"/>
      <c r="EQ180" s="214"/>
      <c r="ER180" s="214"/>
      <c r="ES180" s="214"/>
      <c r="ET180" s="214"/>
      <c r="EU180" s="214"/>
      <c r="EV180" s="214"/>
      <c r="EW180" s="214"/>
      <c r="EX180" s="214"/>
      <c r="EY180" s="214"/>
      <c r="EZ180" s="214"/>
      <c r="FA180" s="214"/>
      <c r="FB180" s="214"/>
      <c r="FC180" s="214"/>
      <c r="FD180" s="214"/>
      <c r="FE180" s="214"/>
      <c r="FF180" s="214"/>
      <c r="FG180" s="214"/>
      <c r="FH180" s="214"/>
      <c r="FI180" s="214"/>
      <c r="FJ180" s="214"/>
      <c r="FK180" s="214"/>
      <c r="FL180" s="214"/>
      <c r="FM180" s="214"/>
      <c r="FN180" s="214"/>
      <c r="FO180" s="214"/>
      <c r="FP180" s="214"/>
      <c r="FQ180" s="214"/>
      <c r="FR180" s="214"/>
      <c r="FS180" s="214"/>
      <c r="FT180" s="214"/>
      <c r="FU180" s="214"/>
      <c r="FV180" s="214"/>
      <c r="FW180" s="214"/>
      <c r="FX180" s="214"/>
      <c r="FY180" s="214"/>
      <c r="FZ180" s="214"/>
      <c r="GA180" s="214"/>
      <c r="GB180" s="214"/>
      <c r="GC180" s="214"/>
      <c r="GD180" s="214"/>
      <c r="GE180" s="214"/>
      <c r="GF180" s="214"/>
      <c r="GG180" s="214"/>
      <c r="GH180" s="214"/>
      <c r="GI180" s="214"/>
      <c r="GJ180" s="214"/>
      <c r="GK180" s="214"/>
      <c r="GL180" s="214"/>
      <c r="GM180" s="214"/>
      <c r="GN180" s="214"/>
      <c r="GO180" s="214"/>
      <c r="GP180" s="214"/>
      <c r="GQ180" s="214"/>
      <c r="GR180" s="214"/>
      <c r="GS180" s="214"/>
      <c r="GT180" s="214"/>
      <c r="GU180" s="214"/>
      <c r="GV180" s="214"/>
      <c r="GW180" s="214"/>
      <c r="GX180" s="214"/>
      <c r="GY180" s="53"/>
      <c r="GZ180" s="53"/>
      <c r="HA180" s="53"/>
      <c r="HB180" s="53"/>
    </row>
    <row r="181" spans="1:210" ht="14.1" customHeight="1" x14ac:dyDescent="0.3">
      <c r="A181" s="53"/>
      <c r="B181" s="53"/>
      <c r="C181" s="53"/>
      <c r="D181" s="54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53"/>
      <c r="AD181" s="56"/>
      <c r="AE181" s="46"/>
      <c r="AF181" s="53"/>
      <c r="AG181" s="54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53"/>
      <c r="BG181" s="56"/>
      <c r="BH181" s="53"/>
      <c r="BI181" s="212"/>
      <c r="BJ181" s="212"/>
      <c r="BK181" s="214"/>
      <c r="BL181" s="214"/>
      <c r="BM181" s="214"/>
      <c r="BN181" s="214"/>
      <c r="BO181" s="214"/>
      <c r="BP181" s="214"/>
      <c r="BQ181" s="214"/>
      <c r="BR181" s="214"/>
      <c r="BS181" s="214"/>
      <c r="BT181" s="214"/>
      <c r="BU181" s="214"/>
      <c r="BV181" s="214"/>
      <c r="BW181" s="214"/>
      <c r="BX181" s="214"/>
      <c r="BY181" s="214"/>
      <c r="BZ181" s="214"/>
      <c r="CA181" s="214"/>
      <c r="CB181" s="214"/>
      <c r="CC181" s="214"/>
      <c r="CD181" s="214"/>
      <c r="CE181" s="214"/>
      <c r="CF181" s="214"/>
      <c r="CG181" s="214"/>
      <c r="CH181" s="214"/>
      <c r="CI181" s="214"/>
      <c r="CJ181" s="214"/>
      <c r="CK181" s="214"/>
      <c r="CL181" s="214"/>
      <c r="CM181" s="214"/>
      <c r="CN181" s="214"/>
      <c r="CO181" s="214"/>
      <c r="CP181" s="214"/>
      <c r="CQ181" s="214"/>
      <c r="CR181" s="214"/>
      <c r="CS181" s="214"/>
      <c r="CT181" s="214"/>
      <c r="CU181" s="214"/>
      <c r="CV181" s="214"/>
      <c r="CW181" s="214"/>
      <c r="CX181" s="214"/>
      <c r="CY181" s="214"/>
      <c r="CZ181" s="214"/>
      <c r="DA181" s="214"/>
      <c r="DB181" s="214"/>
      <c r="DC181" s="214"/>
      <c r="DD181" s="214"/>
      <c r="DE181" s="214"/>
      <c r="DF181" s="214"/>
      <c r="DG181" s="214"/>
      <c r="DH181" s="214"/>
      <c r="DI181" s="214"/>
      <c r="DJ181" s="214"/>
      <c r="DK181" s="214"/>
      <c r="DL181" s="214"/>
      <c r="DM181" s="214"/>
      <c r="DN181" s="214"/>
      <c r="DO181" s="214"/>
      <c r="DP181" s="214"/>
      <c r="DQ181" s="214"/>
      <c r="DR181" s="214"/>
      <c r="DS181" s="214"/>
      <c r="DT181" s="214"/>
      <c r="DU181" s="214"/>
      <c r="DV181" s="214"/>
      <c r="DW181" s="214"/>
      <c r="DX181" s="214"/>
      <c r="DY181" s="214"/>
      <c r="DZ181" s="214"/>
      <c r="EA181" s="214"/>
      <c r="EB181" s="214"/>
      <c r="EC181" s="214"/>
      <c r="ED181" s="214"/>
      <c r="EE181" s="214"/>
      <c r="EF181" s="214"/>
      <c r="EG181" s="214"/>
      <c r="EH181" s="214"/>
      <c r="EI181" s="214"/>
      <c r="EJ181" s="214"/>
      <c r="EK181" s="214"/>
      <c r="EL181" s="214"/>
      <c r="EM181" s="214"/>
      <c r="EN181" s="214"/>
      <c r="EO181" s="214"/>
      <c r="EP181" s="214"/>
      <c r="EQ181" s="214"/>
      <c r="ER181" s="214"/>
      <c r="ES181" s="214"/>
      <c r="ET181" s="214"/>
      <c r="EU181" s="214"/>
      <c r="EV181" s="214"/>
      <c r="EW181" s="214"/>
      <c r="EX181" s="214"/>
      <c r="EY181" s="214"/>
      <c r="EZ181" s="214"/>
      <c r="FA181" s="214"/>
      <c r="FB181" s="214"/>
      <c r="FC181" s="214"/>
      <c r="FD181" s="214"/>
      <c r="FE181" s="214"/>
      <c r="FF181" s="214"/>
      <c r="FG181" s="214"/>
      <c r="FH181" s="214"/>
      <c r="FI181" s="214"/>
      <c r="FJ181" s="214"/>
      <c r="FK181" s="214"/>
      <c r="FL181" s="214"/>
      <c r="FM181" s="214"/>
      <c r="FN181" s="214"/>
      <c r="FO181" s="214"/>
      <c r="FP181" s="214"/>
      <c r="FQ181" s="214"/>
      <c r="FR181" s="214"/>
      <c r="FS181" s="214"/>
      <c r="FT181" s="214"/>
      <c r="FU181" s="214"/>
      <c r="FV181" s="214"/>
      <c r="FW181" s="214"/>
      <c r="FX181" s="214"/>
      <c r="FY181" s="214"/>
      <c r="FZ181" s="214"/>
      <c r="GA181" s="214"/>
      <c r="GB181" s="214"/>
      <c r="GC181" s="214"/>
      <c r="GD181" s="214"/>
      <c r="GE181" s="214"/>
      <c r="GF181" s="214"/>
      <c r="GG181" s="214"/>
      <c r="GH181" s="214"/>
      <c r="GI181" s="214"/>
      <c r="GJ181" s="214"/>
      <c r="GK181" s="214"/>
      <c r="GL181" s="214"/>
      <c r="GM181" s="214"/>
      <c r="GN181" s="214"/>
      <c r="GO181" s="214"/>
      <c r="GP181" s="214"/>
      <c r="GQ181" s="214"/>
      <c r="GR181" s="214"/>
      <c r="GS181" s="214"/>
      <c r="GT181" s="214"/>
      <c r="GU181" s="214"/>
      <c r="GV181" s="214"/>
      <c r="GW181" s="214"/>
      <c r="GX181" s="214"/>
      <c r="GY181" s="53"/>
      <c r="GZ181" s="53"/>
      <c r="HA181" s="53"/>
      <c r="HB181" s="53"/>
    </row>
    <row r="182" spans="1:210" s="37" customFormat="1" ht="14.1" customHeight="1" x14ac:dyDescent="0.3">
      <c r="A182" s="215"/>
      <c r="B182" s="53"/>
      <c r="C182" s="53"/>
      <c r="D182" s="54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53"/>
      <c r="AD182" s="53"/>
      <c r="AE182" s="215"/>
      <c r="AF182" s="53"/>
      <c r="AG182" s="54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53"/>
      <c r="BG182" s="53"/>
      <c r="BH182" s="215"/>
      <c r="BI182" s="52"/>
      <c r="BJ182" s="52"/>
      <c r="BK182" s="214"/>
      <c r="BL182" s="214"/>
      <c r="BM182" s="214"/>
      <c r="BN182" s="214"/>
      <c r="BO182" s="214"/>
      <c r="BP182" s="214"/>
      <c r="BQ182" s="214"/>
      <c r="BR182" s="214"/>
      <c r="BS182" s="214"/>
      <c r="BT182" s="214"/>
      <c r="BU182" s="214"/>
      <c r="BV182" s="214"/>
      <c r="BW182" s="214"/>
      <c r="BX182" s="214"/>
      <c r="BY182" s="214"/>
      <c r="BZ182" s="214"/>
      <c r="CA182" s="214"/>
      <c r="CB182" s="214"/>
      <c r="CC182" s="214"/>
      <c r="CD182" s="214"/>
      <c r="CE182" s="214"/>
      <c r="CF182" s="214"/>
      <c r="CG182" s="214"/>
      <c r="CH182" s="214"/>
      <c r="CI182" s="214"/>
      <c r="CJ182" s="214"/>
      <c r="CK182" s="214"/>
      <c r="CL182" s="214"/>
      <c r="CM182" s="214"/>
      <c r="CN182" s="214"/>
      <c r="CO182" s="214"/>
      <c r="CP182" s="214"/>
      <c r="CQ182" s="214"/>
      <c r="CR182" s="214"/>
      <c r="CS182" s="214"/>
      <c r="CT182" s="214"/>
      <c r="CU182" s="214"/>
      <c r="CV182" s="214"/>
      <c r="CW182" s="214"/>
      <c r="CX182" s="214"/>
      <c r="CY182" s="214"/>
      <c r="CZ182" s="214"/>
      <c r="DA182" s="214"/>
      <c r="DB182" s="214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  <c r="DM182" s="214"/>
      <c r="DN182" s="214"/>
      <c r="DO182" s="214"/>
      <c r="DP182" s="214"/>
      <c r="DQ182" s="214"/>
      <c r="DR182" s="214"/>
      <c r="DS182" s="214"/>
      <c r="DT182" s="214"/>
      <c r="DU182" s="214"/>
      <c r="DV182" s="214"/>
      <c r="DW182" s="214"/>
      <c r="DX182" s="214"/>
      <c r="DY182" s="214"/>
      <c r="DZ182" s="214"/>
      <c r="EA182" s="214"/>
      <c r="EB182" s="214"/>
      <c r="EC182" s="214"/>
      <c r="ED182" s="214"/>
      <c r="EE182" s="214"/>
      <c r="EF182" s="214"/>
      <c r="EG182" s="214"/>
      <c r="EH182" s="214"/>
      <c r="EI182" s="214"/>
      <c r="EJ182" s="214"/>
      <c r="EK182" s="214"/>
      <c r="EL182" s="214"/>
      <c r="EM182" s="214"/>
      <c r="EN182" s="214"/>
      <c r="EO182" s="214"/>
      <c r="EP182" s="214"/>
      <c r="EQ182" s="214"/>
      <c r="ER182" s="214"/>
      <c r="ES182" s="214"/>
      <c r="ET182" s="214"/>
      <c r="EU182" s="214"/>
      <c r="EV182" s="214"/>
      <c r="EW182" s="214"/>
      <c r="EX182" s="214"/>
      <c r="EY182" s="214"/>
      <c r="EZ182" s="214"/>
      <c r="FA182" s="214"/>
      <c r="FB182" s="214"/>
      <c r="FC182" s="214"/>
      <c r="FD182" s="214"/>
      <c r="FE182" s="214"/>
      <c r="FF182" s="214"/>
      <c r="FG182" s="214"/>
      <c r="FH182" s="214"/>
      <c r="FI182" s="214"/>
      <c r="FJ182" s="214"/>
      <c r="FK182" s="214"/>
      <c r="FL182" s="214"/>
      <c r="FM182" s="214"/>
      <c r="FN182" s="214"/>
      <c r="FO182" s="214"/>
      <c r="FP182" s="214"/>
      <c r="FQ182" s="214"/>
      <c r="FR182" s="214"/>
      <c r="FS182" s="214"/>
      <c r="FT182" s="214"/>
      <c r="FU182" s="214"/>
      <c r="FV182" s="214"/>
      <c r="FW182" s="214"/>
      <c r="FX182" s="214"/>
      <c r="FY182" s="214"/>
      <c r="FZ182" s="214"/>
      <c r="GA182" s="214"/>
      <c r="GB182" s="214"/>
      <c r="GC182" s="214"/>
      <c r="GD182" s="214"/>
      <c r="GE182" s="214"/>
      <c r="GF182" s="214"/>
      <c r="GG182" s="214"/>
      <c r="GH182" s="214"/>
      <c r="GI182" s="214"/>
      <c r="GJ182" s="214"/>
      <c r="GK182" s="214"/>
      <c r="GL182" s="214"/>
      <c r="GM182" s="214"/>
      <c r="GN182" s="214"/>
      <c r="GO182" s="214"/>
      <c r="GP182" s="214"/>
      <c r="GQ182" s="214"/>
      <c r="GR182" s="214"/>
      <c r="GS182" s="214"/>
      <c r="GT182" s="214"/>
      <c r="GU182" s="214"/>
      <c r="GV182" s="214"/>
      <c r="GW182" s="214"/>
      <c r="GX182" s="214"/>
      <c r="GY182" s="215"/>
      <c r="GZ182" s="215"/>
      <c r="HA182" s="215"/>
      <c r="HB182" s="215"/>
    </row>
    <row r="183" spans="1:210" s="36" customFormat="1" ht="14.1" customHeight="1" x14ac:dyDescent="0.3">
      <c r="A183" s="52"/>
      <c r="B183" s="215"/>
      <c r="C183" s="215"/>
      <c r="D183" s="54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215"/>
      <c r="AD183" s="56"/>
      <c r="AE183" s="216"/>
      <c r="AF183" s="215"/>
      <c r="AG183" s="54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53"/>
      <c r="BG183" s="56"/>
      <c r="BH183" s="52"/>
      <c r="BI183" s="211"/>
      <c r="BJ183" s="212"/>
      <c r="BK183" s="214"/>
      <c r="BL183" s="214"/>
      <c r="BM183" s="214"/>
      <c r="BN183" s="214"/>
      <c r="BO183" s="214"/>
      <c r="BP183" s="214"/>
      <c r="BQ183" s="214"/>
      <c r="BR183" s="214"/>
      <c r="BS183" s="214"/>
      <c r="BT183" s="214"/>
      <c r="BU183" s="214"/>
      <c r="BV183" s="214"/>
      <c r="BW183" s="214"/>
      <c r="BX183" s="214"/>
      <c r="BY183" s="214"/>
      <c r="BZ183" s="214"/>
      <c r="CA183" s="214"/>
      <c r="CB183" s="214"/>
      <c r="CC183" s="214"/>
      <c r="CD183" s="214"/>
      <c r="CE183" s="214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  <c r="CR183" s="214"/>
      <c r="CS183" s="214"/>
      <c r="CT183" s="214"/>
      <c r="CU183" s="214"/>
      <c r="CV183" s="214"/>
      <c r="CW183" s="214"/>
      <c r="CX183" s="214"/>
      <c r="CY183" s="214"/>
      <c r="CZ183" s="214"/>
      <c r="DA183" s="214"/>
      <c r="DB183" s="214"/>
      <c r="DC183" s="214"/>
      <c r="DD183" s="214"/>
      <c r="DE183" s="214"/>
      <c r="DF183" s="214"/>
      <c r="DG183" s="214"/>
      <c r="DH183" s="214"/>
      <c r="DI183" s="214"/>
      <c r="DJ183" s="214"/>
      <c r="DK183" s="214"/>
      <c r="DL183" s="214"/>
      <c r="DM183" s="214"/>
      <c r="DN183" s="214"/>
      <c r="DO183" s="214"/>
      <c r="DP183" s="214"/>
      <c r="DQ183" s="214"/>
      <c r="DR183" s="214"/>
      <c r="DS183" s="214"/>
      <c r="DT183" s="214"/>
      <c r="DU183" s="214"/>
      <c r="DV183" s="214"/>
      <c r="DW183" s="214"/>
      <c r="DX183" s="214"/>
      <c r="DY183" s="214"/>
      <c r="DZ183" s="214"/>
      <c r="EA183" s="214"/>
      <c r="EB183" s="214"/>
      <c r="EC183" s="214"/>
      <c r="ED183" s="214"/>
      <c r="EE183" s="214"/>
      <c r="EF183" s="214"/>
      <c r="EG183" s="214"/>
      <c r="EH183" s="214"/>
      <c r="EI183" s="214"/>
      <c r="EJ183" s="214"/>
      <c r="EK183" s="214"/>
      <c r="EL183" s="214"/>
      <c r="EM183" s="214"/>
      <c r="EN183" s="214"/>
      <c r="EO183" s="214"/>
      <c r="EP183" s="214"/>
      <c r="EQ183" s="214"/>
      <c r="ER183" s="214"/>
      <c r="ES183" s="214"/>
      <c r="ET183" s="214"/>
      <c r="EU183" s="214"/>
      <c r="EV183" s="214"/>
      <c r="EW183" s="214"/>
      <c r="EX183" s="214"/>
      <c r="EY183" s="214"/>
      <c r="EZ183" s="214"/>
      <c r="FA183" s="214"/>
      <c r="FB183" s="214"/>
      <c r="FC183" s="214"/>
      <c r="FD183" s="214"/>
      <c r="FE183" s="214"/>
      <c r="FF183" s="214"/>
      <c r="FG183" s="214"/>
      <c r="FH183" s="214"/>
      <c r="FI183" s="214"/>
      <c r="FJ183" s="214"/>
      <c r="FK183" s="214"/>
      <c r="FL183" s="214"/>
      <c r="FM183" s="214"/>
      <c r="FN183" s="214"/>
      <c r="FO183" s="214"/>
      <c r="FP183" s="214"/>
      <c r="FQ183" s="214"/>
      <c r="FR183" s="214"/>
      <c r="FS183" s="214"/>
      <c r="FT183" s="214"/>
      <c r="FU183" s="214"/>
      <c r="FV183" s="214"/>
      <c r="FW183" s="214"/>
      <c r="FX183" s="214"/>
      <c r="FY183" s="214"/>
      <c r="FZ183" s="214"/>
      <c r="GA183" s="214"/>
      <c r="GB183" s="214"/>
      <c r="GC183" s="214"/>
      <c r="GD183" s="214"/>
      <c r="GE183" s="214"/>
      <c r="GF183" s="214"/>
      <c r="GG183" s="214"/>
      <c r="GH183" s="214"/>
      <c r="GI183" s="214"/>
      <c r="GJ183" s="214"/>
      <c r="GK183" s="214"/>
      <c r="GL183" s="214"/>
      <c r="GM183" s="214"/>
      <c r="GN183" s="214"/>
      <c r="GO183" s="214"/>
      <c r="GP183" s="214"/>
      <c r="GQ183" s="214"/>
      <c r="GR183" s="214"/>
      <c r="GS183" s="214"/>
      <c r="GT183" s="214"/>
      <c r="GU183" s="214"/>
      <c r="GV183" s="214"/>
      <c r="GW183" s="214"/>
      <c r="GX183" s="214"/>
      <c r="GY183" s="52"/>
      <c r="GZ183" s="52"/>
      <c r="HA183" s="52"/>
      <c r="HB183" s="52"/>
    </row>
    <row r="184" spans="1:210" ht="14.1" customHeight="1" x14ac:dyDescent="0.3">
      <c r="A184" s="53"/>
      <c r="B184" s="52"/>
      <c r="C184" s="52"/>
      <c r="D184" s="54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52"/>
      <c r="AD184" s="53"/>
      <c r="AE184" s="46"/>
      <c r="AF184" s="52"/>
      <c r="AG184" s="54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53"/>
      <c r="BG184" s="53"/>
      <c r="BH184" s="53"/>
      <c r="BI184" s="211"/>
      <c r="BJ184" s="212"/>
      <c r="BK184" s="214"/>
      <c r="BL184" s="214"/>
      <c r="BM184" s="214"/>
      <c r="BN184" s="214"/>
      <c r="BO184" s="214"/>
      <c r="BP184" s="214"/>
      <c r="BQ184" s="214"/>
      <c r="BR184" s="214"/>
      <c r="BS184" s="214"/>
      <c r="BT184" s="214"/>
      <c r="BU184" s="214"/>
      <c r="BV184" s="214"/>
      <c r="BW184" s="214"/>
      <c r="BX184" s="214"/>
      <c r="BY184" s="214"/>
      <c r="BZ184" s="214"/>
      <c r="CA184" s="214"/>
      <c r="CB184" s="214"/>
      <c r="CC184" s="214"/>
      <c r="CD184" s="214"/>
      <c r="CE184" s="214"/>
      <c r="CF184" s="214"/>
      <c r="CG184" s="214"/>
      <c r="CH184" s="214"/>
      <c r="CI184" s="214"/>
      <c r="CJ184" s="214"/>
      <c r="CK184" s="214"/>
      <c r="CL184" s="214"/>
      <c r="CM184" s="214"/>
      <c r="CN184" s="214"/>
      <c r="CO184" s="214"/>
      <c r="CP184" s="214"/>
      <c r="CQ184" s="214"/>
      <c r="CR184" s="214"/>
      <c r="CS184" s="214"/>
      <c r="CT184" s="214"/>
      <c r="CU184" s="214"/>
      <c r="CV184" s="214"/>
      <c r="CW184" s="214"/>
      <c r="CX184" s="214"/>
      <c r="CY184" s="214"/>
      <c r="CZ184" s="214"/>
      <c r="DA184" s="214"/>
      <c r="DB184" s="214"/>
      <c r="DC184" s="214"/>
      <c r="DD184" s="214"/>
      <c r="DE184" s="214"/>
      <c r="DF184" s="214"/>
      <c r="DG184" s="214"/>
      <c r="DH184" s="214"/>
      <c r="DI184" s="214"/>
      <c r="DJ184" s="214"/>
      <c r="DK184" s="214"/>
      <c r="DL184" s="214"/>
      <c r="DM184" s="214"/>
      <c r="DN184" s="214"/>
      <c r="DO184" s="214"/>
      <c r="DP184" s="214"/>
      <c r="DQ184" s="214"/>
      <c r="DR184" s="214"/>
      <c r="DS184" s="214"/>
      <c r="DT184" s="214"/>
      <c r="DU184" s="214"/>
      <c r="DV184" s="214"/>
      <c r="DW184" s="214"/>
      <c r="DX184" s="214"/>
      <c r="DY184" s="214"/>
      <c r="DZ184" s="214"/>
      <c r="EA184" s="214"/>
      <c r="EB184" s="214"/>
      <c r="EC184" s="214"/>
      <c r="ED184" s="214"/>
      <c r="EE184" s="214"/>
      <c r="EF184" s="214"/>
      <c r="EG184" s="214"/>
      <c r="EH184" s="214"/>
      <c r="EI184" s="214"/>
      <c r="EJ184" s="214"/>
      <c r="EK184" s="214"/>
      <c r="EL184" s="214"/>
      <c r="EM184" s="214"/>
      <c r="EN184" s="214"/>
      <c r="EO184" s="214"/>
      <c r="EP184" s="214"/>
      <c r="EQ184" s="214"/>
      <c r="ER184" s="214"/>
      <c r="ES184" s="214"/>
      <c r="ET184" s="214"/>
      <c r="EU184" s="214"/>
      <c r="EV184" s="214"/>
      <c r="EW184" s="214"/>
      <c r="EX184" s="214"/>
      <c r="EY184" s="214"/>
      <c r="EZ184" s="214"/>
      <c r="FA184" s="214"/>
      <c r="FB184" s="214"/>
      <c r="FC184" s="214"/>
      <c r="FD184" s="214"/>
      <c r="FE184" s="214"/>
      <c r="FF184" s="214"/>
      <c r="FG184" s="214"/>
      <c r="FH184" s="214"/>
      <c r="FI184" s="214"/>
      <c r="FJ184" s="214"/>
      <c r="FK184" s="214"/>
      <c r="FL184" s="214"/>
      <c r="FM184" s="214"/>
      <c r="FN184" s="214"/>
      <c r="FO184" s="214"/>
      <c r="FP184" s="214"/>
      <c r="FQ184" s="214"/>
      <c r="FR184" s="214"/>
      <c r="FS184" s="214"/>
      <c r="FT184" s="214"/>
      <c r="FU184" s="214"/>
      <c r="FV184" s="214"/>
      <c r="FW184" s="214"/>
      <c r="FX184" s="214"/>
      <c r="FY184" s="214"/>
      <c r="FZ184" s="214"/>
      <c r="GA184" s="214"/>
      <c r="GB184" s="214"/>
      <c r="GC184" s="214"/>
      <c r="GD184" s="214"/>
      <c r="GE184" s="214"/>
      <c r="GF184" s="214"/>
      <c r="GG184" s="214"/>
      <c r="GH184" s="214"/>
      <c r="GI184" s="214"/>
      <c r="GJ184" s="214"/>
      <c r="GK184" s="214"/>
      <c r="GL184" s="214"/>
      <c r="GM184" s="214"/>
      <c r="GN184" s="214"/>
      <c r="GO184" s="214"/>
      <c r="GP184" s="214"/>
      <c r="GQ184" s="214"/>
      <c r="GR184" s="214"/>
      <c r="GS184" s="214"/>
      <c r="GT184" s="214"/>
      <c r="GU184" s="214"/>
      <c r="GV184" s="214"/>
      <c r="GW184" s="214"/>
      <c r="GX184" s="214"/>
      <c r="GY184" s="53"/>
      <c r="GZ184" s="53"/>
      <c r="HA184" s="53"/>
      <c r="HB184" s="53"/>
    </row>
    <row r="185" spans="1:210" ht="14.1" customHeight="1" x14ac:dyDescent="0.3">
      <c r="A185" s="53"/>
      <c r="B185" s="53"/>
      <c r="C185" s="53"/>
      <c r="D185" s="54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53"/>
      <c r="AD185" s="56"/>
      <c r="AE185" s="46"/>
      <c r="AF185" s="53"/>
      <c r="AG185" s="54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53"/>
      <c r="BG185" s="56"/>
      <c r="BH185" s="53"/>
      <c r="BI185" s="211"/>
      <c r="BJ185" s="212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  <c r="CA185" s="214"/>
      <c r="CB185" s="214"/>
      <c r="CC185" s="214"/>
      <c r="CD185" s="214"/>
      <c r="CE185" s="214"/>
      <c r="CF185" s="214"/>
      <c r="CG185" s="214"/>
      <c r="CH185" s="214"/>
      <c r="CI185" s="214"/>
      <c r="CJ185" s="214"/>
      <c r="CK185" s="214"/>
      <c r="CL185" s="214"/>
      <c r="CM185" s="214"/>
      <c r="CN185" s="214"/>
      <c r="CO185" s="214"/>
      <c r="CP185" s="214"/>
      <c r="CQ185" s="214"/>
      <c r="CR185" s="214"/>
      <c r="CS185" s="214"/>
      <c r="CT185" s="214"/>
      <c r="CU185" s="214"/>
      <c r="CV185" s="214"/>
      <c r="CW185" s="214"/>
      <c r="CX185" s="214"/>
      <c r="CY185" s="214"/>
      <c r="CZ185" s="214"/>
      <c r="DA185" s="214"/>
      <c r="DB185" s="214"/>
      <c r="DC185" s="214"/>
      <c r="DD185" s="214"/>
      <c r="DE185" s="214"/>
      <c r="DF185" s="214"/>
      <c r="DG185" s="214"/>
      <c r="DH185" s="214"/>
      <c r="DI185" s="214"/>
      <c r="DJ185" s="214"/>
      <c r="DK185" s="214"/>
      <c r="DL185" s="214"/>
      <c r="DM185" s="214"/>
      <c r="DN185" s="214"/>
      <c r="DO185" s="214"/>
      <c r="DP185" s="214"/>
      <c r="DQ185" s="214"/>
      <c r="DR185" s="214"/>
      <c r="DS185" s="214"/>
      <c r="DT185" s="214"/>
      <c r="DU185" s="214"/>
      <c r="DV185" s="214"/>
      <c r="DW185" s="214"/>
      <c r="DX185" s="214"/>
      <c r="DY185" s="214"/>
      <c r="DZ185" s="214"/>
      <c r="EA185" s="214"/>
      <c r="EB185" s="214"/>
      <c r="EC185" s="214"/>
      <c r="ED185" s="214"/>
      <c r="EE185" s="214"/>
      <c r="EF185" s="214"/>
      <c r="EG185" s="214"/>
      <c r="EH185" s="214"/>
      <c r="EI185" s="214"/>
      <c r="EJ185" s="214"/>
      <c r="EK185" s="214"/>
      <c r="EL185" s="214"/>
      <c r="EM185" s="214"/>
      <c r="EN185" s="214"/>
      <c r="EO185" s="214"/>
      <c r="EP185" s="214"/>
      <c r="EQ185" s="214"/>
      <c r="ER185" s="214"/>
      <c r="ES185" s="214"/>
      <c r="ET185" s="214"/>
      <c r="EU185" s="214"/>
      <c r="EV185" s="214"/>
      <c r="EW185" s="214"/>
      <c r="EX185" s="214"/>
      <c r="EY185" s="214"/>
      <c r="EZ185" s="214"/>
      <c r="FA185" s="214"/>
      <c r="FB185" s="214"/>
      <c r="FC185" s="214"/>
      <c r="FD185" s="214"/>
      <c r="FE185" s="214"/>
      <c r="FF185" s="214"/>
      <c r="FG185" s="214"/>
      <c r="FH185" s="214"/>
      <c r="FI185" s="214"/>
      <c r="FJ185" s="214"/>
      <c r="FK185" s="214"/>
      <c r="FL185" s="214"/>
      <c r="FM185" s="214"/>
      <c r="FN185" s="214"/>
      <c r="FO185" s="214"/>
      <c r="FP185" s="214"/>
      <c r="FQ185" s="214"/>
      <c r="FR185" s="214"/>
      <c r="FS185" s="214"/>
      <c r="FT185" s="214"/>
      <c r="FU185" s="214"/>
      <c r="FV185" s="214"/>
      <c r="FW185" s="214"/>
      <c r="FX185" s="214"/>
      <c r="FY185" s="214"/>
      <c r="FZ185" s="214"/>
      <c r="GA185" s="214"/>
      <c r="GB185" s="214"/>
      <c r="GC185" s="214"/>
      <c r="GD185" s="214"/>
      <c r="GE185" s="214"/>
      <c r="GF185" s="214"/>
      <c r="GG185" s="214"/>
      <c r="GH185" s="214"/>
      <c r="GI185" s="214"/>
      <c r="GJ185" s="214"/>
      <c r="GK185" s="214"/>
      <c r="GL185" s="214"/>
      <c r="GM185" s="214"/>
      <c r="GN185" s="214"/>
      <c r="GO185" s="214"/>
      <c r="GP185" s="214"/>
      <c r="GQ185" s="214"/>
      <c r="GR185" s="214"/>
      <c r="GS185" s="214"/>
      <c r="GT185" s="214"/>
      <c r="GU185" s="214"/>
      <c r="GV185" s="214"/>
      <c r="GW185" s="214"/>
      <c r="GX185" s="214"/>
      <c r="GY185" s="53"/>
      <c r="GZ185" s="53"/>
      <c r="HA185" s="53"/>
      <c r="HB185" s="53"/>
    </row>
    <row r="186" spans="1:210" ht="14.1" customHeight="1" x14ac:dyDescent="0.3">
      <c r="A186" s="53"/>
      <c r="B186" s="53"/>
      <c r="C186" s="53"/>
      <c r="D186" s="54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53"/>
      <c r="AD186" s="53"/>
      <c r="AE186" s="46"/>
      <c r="AF186" s="53"/>
      <c r="AG186" s="54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53"/>
      <c r="BG186" s="53"/>
      <c r="BH186" s="53"/>
      <c r="BI186" s="211"/>
      <c r="BJ186" s="212"/>
      <c r="BK186" s="214"/>
      <c r="BL186" s="214"/>
      <c r="BM186" s="214"/>
      <c r="BN186" s="214"/>
      <c r="BO186" s="214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4"/>
      <c r="CO186" s="214"/>
      <c r="CP186" s="214"/>
      <c r="CQ186" s="214"/>
      <c r="CR186" s="214"/>
      <c r="CS186" s="214"/>
      <c r="CT186" s="214"/>
      <c r="CU186" s="214"/>
      <c r="CV186" s="214"/>
      <c r="CW186" s="214"/>
      <c r="CX186" s="214"/>
      <c r="CY186" s="214"/>
      <c r="CZ186" s="214"/>
      <c r="DA186" s="214"/>
      <c r="DB186" s="214"/>
      <c r="DC186" s="214"/>
      <c r="DD186" s="214"/>
      <c r="DE186" s="214"/>
      <c r="DF186" s="214"/>
      <c r="DG186" s="214"/>
      <c r="DH186" s="214"/>
      <c r="DI186" s="214"/>
      <c r="DJ186" s="214"/>
      <c r="DK186" s="214"/>
      <c r="DL186" s="214"/>
      <c r="DM186" s="214"/>
      <c r="DN186" s="214"/>
      <c r="DO186" s="214"/>
      <c r="DP186" s="214"/>
      <c r="DQ186" s="214"/>
      <c r="DR186" s="214"/>
      <c r="DS186" s="214"/>
      <c r="DT186" s="214"/>
      <c r="DU186" s="214"/>
      <c r="DV186" s="214"/>
      <c r="DW186" s="214"/>
      <c r="DX186" s="214"/>
      <c r="DY186" s="214"/>
      <c r="DZ186" s="214"/>
      <c r="EA186" s="214"/>
      <c r="EB186" s="214"/>
      <c r="EC186" s="214"/>
      <c r="ED186" s="214"/>
      <c r="EE186" s="214"/>
      <c r="EF186" s="214"/>
      <c r="EG186" s="214"/>
      <c r="EH186" s="214"/>
      <c r="EI186" s="214"/>
      <c r="EJ186" s="214"/>
      <c r="EK186" s="214"/>
      <c r="EL186" s="214"/>
      <c r="EM186" s="214"/>
      <c r="EN186" s="214"/>
      <c r="EO186" s="214"/>
      <c r="EP186" s="214"/>
      <c r="EQ186" s="214"/>
      <c r="ER186" s="214"/>
      <c r="ES186" s="214"/>
      <c r="ET186" s="214"/>
      <c r="EU186" s="214"/>
      <c r="EV186" s="214"/>
      <c r="EW186" s="214"/>
      <c r="EX186" s="214"/>
      <c r="EY186" s="214"/>
      <c r="EZ186" s="214"/>
      <c r="FA186" s="214"/>
      <c r="FB186" s="214"/>
      <c r="FC186" s="214"/>
      <c r="FD186" s="214"/>
      <c r="FE186" s="214"/>
      <c r="FF186" s="214"/>
      <c r="FG186" s="214"/>
      <c r="FH186" s="214"/>
      <c r="FI186" s="214"/>
      <c r="FJ186" s="214"/>
      <c r="FK186" s="214"/>
      <c r="FL186" s="214"/>
      <c r="FM186" s="214"/>
      <c r="FN186" s="214"/>
      <c r="FO186" s="214"/>
      <c r="FP186" s="214"/>
      <c r="FQ186" s="214"/>
      <c r="FR186" s="214"/>
      <c r="FS186" s="214"/>
      <c r="FT186" s="214"/>
      <c r="FU186" s="214"/>
      <c r="FV186" s="214"/>
      <c r="FW186" s="214"/>
      <c r="FX186" s="214"/>
      <c r="FY186" s="214"/>
      <c r="FZ186" s="214"/>
      <c r="GA186" s="214"/>
      <c r="GB186" s="214"/>
      <c r="GC186" s="214"/>
      <c r="GD186" s="214"/>
      <c r="GE186" s="214"/>
      <c r="GF186" s="214"/>
      <c r="GG186" s="214"/>
      <c r="GH186" s="214"/>
      <c r="GI186" s="214"/>
      <c r="GJ186" s="214"/>
      <c r="GK186" s="214"/>
      <c r="GL186" s="214"/>
      <c r="GM186" s="214"/>
      <c r="GN186" s="214"/>
      <c r="GO186" s="214"/>
      <c r="GP186" s="214"/>
      <c r="GQ186" s="214"/>
      <c r="GR186" s="214"/>
      <c r="GS186" s="214"/>
      <c r="GT186" s="214"/>
      <c r="GU186" s="214"/>
      <c r="GV186" s="214"/>
      <c r="GW186" s="214"/>
      <c r="GX186" s="214"/>
      <c r="GY186" s="53"/>
      <c r="GZ186" s="53"/>
      <c r="HA186" s="53"/>
      <c r="HB186" s="53"/>
    </row>
    <row r="187" spans="1:210" ht="14.1" customHeight="1" x14ac:dyDescent="0.3">
      <c r="A187" s="53"/>
      <c r="B187" s="53"/>
      <c r="C187" s="53"/>
      <c r="D187" s="54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53"/>
      <c r="AE187" s="46"/>
      <c r="AF187" s="53"/>
      <c r="AG187" s="54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53"/>
      <c r="BH187" s="53"/>
      <c r="BI187" s="211"/>
      <c r="BJ187" s="212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4"/>
      <c r="CA187" s="214"/>
      <c r="CB187" s="214"/>
      <c r="CC187" s="214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4"/>
      <c r="CO187" s="214"/>
      <c r="CP187" s="214"/>
      <c r="CQ187" s="214"/>
      <c r="CR187" s="214"/>
      <c r="CS187" s="214"/>
      <c r="CT187" s="214"/>
      <c r="CU187" s="214"/>
      <c r="CV187" s="214"/>
      <c r="CW187" s="214"/>
      <c r="CX187" s="214"/>
      <c r="CY187" s="214"/>
      <c r="CZ187" s="214"/>
      <c r="DA187" s="214"/>
      <c r="DB187" s="214"/>
      <c r="DC187" s="214"/>
      <c r="DD187" s="214"/>
      <c r="DE187" s="214"/>
      <c r="DF187" s="214"/>
      <c r="DG187" s="214"/>
      <c r="DH187" s="214"/>
      <c r="DI187" s="214"/>
      <c r="DJ187" s="214"/>
      <c r="DK187" s="214"/>
      <c r="DL187" s="214"/>
      <c r="DM187" s="214"/>
      <c r="DN187" s="214"/>
      <c r="DO187" s="214"/>
      <c r="DP187" s="214"/>
      <c r="DQ187" s="214"/>
      <c r="DR187" s="214"/>
      <c r="DS187" s="214"/>
      <c r="DT187" s="214"/>
      <c r="DU187" s="214"/>
      <c r="DV187" s="214"/>
      <c r="DW187" s="214"/>
      <c r="DX187" s="214"/>
      <c r="DY187" s="214"/>
      <c r="DZ187" s="214"/>
      <c r="EA187" s="214"/>
      <c r="EB187" s="214"/>
      <c r="EC187" s="214"/>
      <c r="ED187" s="214"/>
      <c r="EE187" s="214"/>
      <c r="EF187" s="214"/>
      <c r="EG187" s="214"/>
      <c r="EH187" s="214"/>
      <c r="EI187" s="214"/>
      <c r="EJ187" s="214"/>
      <c r="EK187" s="214"/>
      <c r="EL187" s="214"/>
      <c r="EM187" s="214"/>
      <c r="EN187" s="214"/>
      <c r="EO187" s="214"/>
      <c r="EP187" s="214"/>
      <c r="EQ187" s="214"/>
      <c r="ER187" s="214"/>
      <c r="ES187" s="214"/>
      <c r="ET187" s="214"/>
      <c r="EU187" s="214"/>
      <c r="EV187" s="214"/>
      <c r="EW187" s="214"/>
      <c r="EX187" s="214"/>
      <c r="EY187" s="214"/>
      <c r="EZ187" s="214"/>
      <c r="FA187" s="214"/>
      <c r="FB187" s="214"/>
      <c r="FC187" s="214"/>
      <c r="FD187" s="214"/>
      <c r="FE187" s="214"/>
      <c r="FF187" s="214"/>
      <c r="FG187" s="214"/>
      <c r="FH187" s="214"/>
      <c r="FI187" s="214"/>
      <c r="FJ187" s="214"/>
      <c r="FK187" s="214"/>
      <c r="FL187" s="214"/>
      <c r="FM187" s="214"/>
      <c r="FN187" s="214"/>
      <c r="FO187" s="214"/>
      <c r="FP187" s="214"/>
      <c r="FQ187" s="214"/>
      <c r="FR187" s="214"/>
      <c r="FS187" s="214"/>
      <c r="FT187" s="214"/>
      <c r="FU187" s="214"/>
      <c r="FV187" s="214"/>
      <c r="FW187" s="214"/>
      <c r="FX187" s="214"/>
      <c r="FY187" s="214"/>
      <c r="FZ187" s="214"/>
      <c r="GA187" s="214"/>
      <c r="GB187" s="214"/>
      <c r="GC187" s="214"/>
      <c r="GD187" s="214"/>
      <c r="GE187" s="214"/>
      <c r="GF187" s="214"/>
      <c r="GG187" s="214"/>
      <c r="GH187" s="214"/>
      <c r="GI187" s="214"/>
      <c r="GJ187" s="214"/>
      <c r="GK187" s="214"/>
      <c r="GL187" s="214"/>
      <c r="GM187" s="214"/>
      <c r="GN187" s="214"/>
      <c r="GO187" s="214"/>
      <c r="GP187" s="214"/>
      <c r="GQ187" s="214"/>
      <c r="GR187" s="214"/>
      <c r="GS187" s="214"/>
      <c r="GT187" s="214"/>
      <c r="GU187" s="214"/>
      <c r="GV187" s="214"/>
      <c r="GW187" s="214"/>
      <c r="GX187" s="214"/>
      <c r="GY187" s="53"/>
      <c r="GZ187" s="53"/>
      <c r="HA187" s="53"/>
      <c r="HB187" s="53"/>
    </row>
    <row r="188" spans="1:210" ht="14.1" customHeight="1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46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211"/>
      <c r="BJ188" s="212"/>
      <c r="BK188" s="214"/>
      <c r="BL188" s="214"/>
      <c r="BM188" s="214"/>
      <c r="BN188" s="214"/>
      <c r="BO188" s="214"/>
      <c r="BP188" s="214"/>
      <c r="BQ188" s="214"/>
      <c r="BR188" s="214"/>
      <c r="BS188" s="214"/>
      <c r="BT188" s="214"/>
      <c r="BU188" s="214"/>
      <c r="BV188" s="214"/>
      <c r="BW188" s="214"/>
      <c r="BX188" s="214"/>
      <c r="BY188" s="214"/>
      <c r="BZ188" s="214"/>
      <c r="CA188" s="214"/>
      <c r="CB188" s="214"/>
      <c r="CC188" s="214"/>
      <c r="CD188" s="214"/>
      <c r="CE188" s="214"/>
      <c r="CF188" s="214"/>
      <c r="CG188" s="214"/>
      <c r="CH188" s="214"/>
      <c r="CI188" s="214"/>
      <c r="CJ188" s="214"/>
      <c r="CK188" s="214"/>
      <c r="CL188" s="214"/>
      <c r="CM188" s="214"/>
      <c r="CN188" s="214"/>
      <c r="CO188" s="214"/>
      <c r="CP188" s="214"/>
      <c r="CQ188" s="214"/>
      <c r="CR188" s="214"/>
      <c r="CS188" s="214"/>
      <c r="CT188" s="214"/>
      <c r="CU188" s="214"/>
      <c r="CV188" s="214"/>
      <c r="CW188" s="214"/>
      <c r="CX188" s="214"/>
      <c r="CY188" s="214"/>
      <c r="CZ188" s="214"/>
      <c r="DA188" s="214"/>
      <c r="DB188" s="214"/>
      <c r="DC188" s="214"/>
      <c r="DD188" s="214"/>
      <c r="DE188" s="214"/>
      <c r="DF188" s="214"/>
      <c r="DG188" s="214"/>
      <c r="DH188" s="214"/>
      <c r="DI188" s="214"/>
      <c r="DJ188" s="214"/>
      <c r="DK188" s="214"/>
      <c r="DL188" s="214"/>
      <c r="DM188" s="214"/>
      <c r="DN188" s="214"/>
      <c r="DO188" s="214"/>
      <c r="DP188" s="214"/>
      <c r="DQ188" s="214"/>
      <c r="DR188" s="214"/>
      <c r="DS188" s="214"/>
      <c r="DT188" s="214"/>
      <c r="DU188" s="214"/>
      <c r="DV188" s="214"/>
      <c r="DW188" s="214"/>
      <c r="DX188" s="214"/>
      <c r="DY188" s="214"/>
      <c r="DZ188" s="214"/>
      <c r="EA188" s="214"/>
      <c r="EB188" s="214"/>
      <c r="EC188" s="214"/>
      <c r="ED188" s="214"/>
      <c r="EE188" s="214"/>
      <c r="EF188" s="214"/>
      <c r="EG188" s="214"/>
      <c r="EH188" s="214"/>
      <c r="EI188" s="214"/>
      <c r="EJ188" s="214"/>
      <c r="EK188" s="214"/>
      <c r="EL188" s="214"/>
      <c r="EM188" s="214"/>
      <c r="EN188" s="214"/>
      <c r="EO188" s="214"/>
      <c r="EP188" s="214"/>
      <c r="EQ188" s="214"/>
      <c r="ER188" s="214"/>
      <c r="ES188" s="214"/>
      <c r="ET188" s="214"/>
      <c r="EU188" s="214"/>
      <c r="EV188" s="214"/>
      <c r="EW188" s="214"/>
      <c r="EX188" s="214"/>
      <c r="EY188" s="214"/>
      <c r="EZ188" s="214"/>
      <c r="FA188" s="214"/>
      <c r="FB188" s="214"/>
      <c r="FC188" s="214"/>
      <c r="FD188" s="214"/>
      <c r="FE188" s="214"/>
      <c r="FF188" s="214"/>
      <c r="FG188" s="214"/>
      <c r="FH188" s="214"/>
      <c r="FI188" s="214"/>
      <c r="FJ188" s="214"/>
      <c r="FK188" s="214"/>
      <c r="FL188" s="214"/>
      <c r="FM188" s="214"/>
      <c r="FN188" s="214"/>
      <c r="FO188" s="214"/>
      <c r="FP188" s="214"/>
      <c r="FQ188" s="214"/>
      <c r="FR188" s="214"/>
      <c r="FS188" s="214"/>
      <c r="FT188" s="214"/>
      <c r="FU188" s="214"/>
      <c r="FV188" s="214"/>
      <c r="FW188" s="214"/>
      <c r="FX188" s="214"/>
      <c r="FY188" s="214"/>
      <c r="FZ188" s="214"/>
      <c r="GA188" s="214"/>
      <c r="GB188" s="214"/>
      <c r="GC188" s="214"/>
      <c r="GD188" s="214"/>
      <c r="GE188" s="214"/>
      <c r="GF188" s="214"/>
      <c r="GG188" s="214"/>
      <c r="GH188" s="214"/>
      <c r="GI188" s="214"/>
      <c r="GJ188" s="214"/>
      <c r="GK188" s="214"/>
      <c r="GL188" s="214"/>
      <c r="GM188" s="214"/>
      <c r="GN188" s="214"/>
      <c r="GO188" s="214"/>
      <c r="GP188" s="214"/>
      <c r="GQ188" s="214"/>
      <c r="GR188" s="214"/>
      <c r="GS188" s="214"/>
      <c r="GT188" s="214"/>
      <c r="GU188" s="214"/>
      <c r="GV188" s="214"/>
      <c r="GW188" s="214"/>
      <c r="GX188" s="214"/>
      <c r="GY188" s="53"/>
      <c r="GZ188" s="53"/>
      <c r="HA188" s="53"/>
      <c r="HB188" s="53"/>
    </row>
    <row r="189" spans="1:210" ht="14.1" customHeight="1" x14ac:dyDescent="0.3">
      <c r="A189" s="53"/>
      <c r="B189" s="53"/>
      <c r="C189" s="46"/>
      <c r="D189" s="54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53"/>
      <c r="AD189" s="53"/>
      <c r="AE189" s="46"/>
      <c r="AF189" s="46"/>
      <c r="AG189" s="54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53"/>
      <c r="BG189" s="53"/>
      <c r="BH189" s="53"/>
      <c r="BI189" s="52"/>
      <c r="BJ189" s="52"/>
      <c r="BK189" s="214"/>
      <c r="BL189" s="214"/>
      <c r="BM189" s="214"/>
      <c r="BN189" s="214"/>
      <c r="BO189" s="214"/>
      <c r="BP189" s="214"/>
      <c r="BQ189" s="214"/>
      <c r="BR189" s="214"/>
      <c r="BS189" s="214"/>
      <c r="BT189" s="214"/>
      <c r="BU189" s="214"/>
      <c r="BV189" s="214"/>
      <c r="BW189" s="214"/>
      <c r="BX189" s="214"/>
      <c r="BY189" s="214"/>
      <c r="BZ189" s="214"/>
      <c r="CA189" s="214"/>
      <c r="CB189" s="214"/>
      <c r="CC189" s="214"/>
      <c r="CD189" s="214"/>
      <c r="CE189" s="214"/>
      <c r="CF189" s="214"/>
      <c r="CG189" s="214"/>
      <c r="CH189" s="214"/>
      <c r="CI189" s="214"/>
      <c r="CJ189" s="214"/>
      <c r="CK189" s="214"/>
      <c r="CL189" s="214"/>
      <c r="CM189" s="214"/>
      <c r="CN189" s="214"/>
      <c r="CO189" s="214"/>
      <c r="CP189" s="214"/>
      <c r="CQ189" s="214"/>
      <c r="CR189" s="214"/>
      <c r="CS189" s="214"/>
      <c r="CT189" s="214"/>
      <c r="CU189" s="214"/>
      <c r="CV189" s="214"/>
      <c r="CW189" s="214"/>
      <c r="CX189" s="214"/>
      <c r="CY189" s="214"/>
      <c r="CZ189" s="214"/>
      <c r="DA189" s="214"/>
      <c r="DB189" s="214"/>
      <c r="DC189" s="214"/>
      <c r="DD189" s="214"/>
      <c r="DE189" s="214"/>
      <c r="DF189" s="214"/>
      <c r="DG189" s="214"/>
      <c r="DH189" s="214"/>
      <c r="DI189" s="214"/>
      <c r="DJ189" s="214"/>
      <c r="DK189" s="214"/>
      <c r="DL189" s="214"/>
      <c r="DM189" s="214"/>
      <c r="DN189" s="214"/>
      <c r="DO189" s="214"/>
      <c r="DP189" s="214"/>
      <c r="DQ189" s="214"/>
      <c r="DR189" s="214"/>
      <c r="DS189" s="214"/>
      <c r="DT189" s="214"/>
      <c r="DU189" s="214"/>
      <c r="DV189" s="214"/>
      <c r="DW189" s="214"/>
      <c r="DX189" s="214"/>
      <c r="DY189" s="214"/>
      <c r="DZ189" s="214"/>
      <c r="EA189" s="214"/>
      <c r="EB189" s="214"/>
      <c r="EC189" s="214"/>
      <c r="ED189" s="214"/>
      <c r="EE189" s="214"/>
      <c r="EF189" s="214"/>
      <c r="EG189" s="214"/>
      <c r="EH189" s="214"/>
      <c r="EI189" s="214"/>
      <c r="EJ189" s="214"/>
      <c r="EK189" s="214"/>
      <c r="EL189" s="214"/>
      <c r="EM189" s="214"/>
      <c r="EN189" s="214"/>
      <c r="EO189" s="214"/>
      <c r="EP189" s="214"/>
      <c r="EQ189" s="214"/>
      <c r="ER189" s="214"/>
      <c r="ES189" s="214"/>
      <c r="ET189" s="214"/>
      <c r="EU189" s="214"/>
      <c r="EV189" s="214"/>
      <c r="EW189" s="214"/>
      <c r="EX189" s="214"/>
      <c r="EY189" s="214"/>
      <c r="EZ189" s="214"/>
      <c r="FA189" s="214"/>
      <c r="FB189" s="214"/>
      <c r="FC189" s="214"/>
      <c r="FD189" s="214"/>
      <c r="FE189" s="214"/>
      <c r="FF189" s="214"/>
      <c r="FG189" s="214"/>
      <c r="FH189" s="214"/>
      <c r="FI189" s="214"/>
      <c r="FJ189" s="214"/>
      <c r="FK189" s="214"/>
      <c r="FL189" s="214"/>
      <c r="FM189" s="214"/>
      <c r="FN189" s="214"/>
      <c r="FO189" s="214"/>
      <c r="FP189" s="214"/>
      <c r="FQ189" s="214"/>
      <c r="FR189" s="214"/>
      <c r="FS189" s="214"/>
      <c r="FT189" s="214"/>
      <c r="FU189" s="214"/>
      <c r="FV189" s="214"/>
      <c r="FW189" s="214"/>
      <c r="FX189" s="214"/>
      <c r="FY189" s="214"/>
      <c r="FZ189" s="214"/>
      <c r="GA189" s="214"/>
      <c r="GB189" s="214"/>
      <c r="GC189" s="214"/>
      <c r="GD189" s="214"/>
      <c r="GE189" s="214"/>
      <c r="GF189" s="214"/>
      <c r="GG189" s="214"/>
      <c r="GH189" s="214"/>
      <c r="GI189" s="214"/>
      <c r="GJ189" s="214"/>
      <c r="GK189" s="214"/>
      <c r="GL189" s="214"/>
      <c r="GM189" s="214"/>
      <c r="GN189" s="214"/>
      <c r="GO189" s="214"/>
      <c r="GP189" s="214"/>
      <c r="GQ189" s="214"/>
      <c r="GR189" s="214"/>
      <c r="GS189" s="214"/>
      <c r="GT189" s="214"/>
      <c r="GU189" s="214"/>
      <c r="GV189" s="214"/>
      <c r="GW189" s="214"/>
      <c r="GX189" s="214"/>
      <c r="GY189" s="53"/>
      <c r="GZ189" s="53"/>
      <c r="HA189" s="53"/>
      <c r="HB189" s="53"/>
    </row>
    <row r="190" spans="1:210" ht="14.1" customHeight="1" x14ac:dyDescent="0.3">
      <c r="A190" s="53"/>
      <c r="B190" s="53"/>
      <c r="C190" s="53"/>
      <c r="D190" s="46"/>
      <c r="E190" s="46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53"/>
      <c r="AD190" s="53"/>
      <c r="AE190" s="46"/>
      <c r="AF190" s="53"/>
      <c r="AG190" s="46"/>
      <c r="AH190" s="46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53"/>
      <c r="BG190" s="53"/>
      <c r="BH190" s="53"/>
      <c r="BI190" s="211"/>
      <c r="BJ190" s="212"/>
      <c r="BK190" s="214"/>
      <c r="BL190" s="214"/>
      <c r="BM190" s="214"/>
      <c r="BN190" s="214"/>
      <c r="BO190" s="214"/>
      <c r="BP190" s="214"/>
      <c r="BQ190" s="214"/>
      <c r="BR190" s="214"/>
      <c r="BS190" s="214"/>
      <c r="BT190" s="214"/>
      <c r="BU190" s="214"/>
      <c r="BV190" s="214"/>
      <c r="BW190" s="214"/>
      <c r="BX190" s="214"/>
      <c r="BY190" s="214"/>
      <c r="BZ190" s="214"/>
      <c r="CA190" s="214"/>
      <c r="CB190" s="214"/>
      <c r="CC190" s="214"/>
      <c r="CD190" s="214"/>
      <c r="CE190" s="214"/>
      <c r="CF190" s="214"/>
      <c r="CG190" s="214"/>
      <c r="CH190" s="214"/>
      <c r="CI190" s="214"/>
      <c r="CJ190" s="214"/>
      <c r="CK190" s="214"/>
      <c r="CL190" s="214"/>
      <c r="CM190" s="214"/>
      <c r="CN190" s="214"/>
      <c r="CO190" s="214"/>
      <c r="CP190" s="214"/>
      <c r="CQ190" s="214"/>
      <c r="CR190" s="214"/>
      <c r="CS190" s="214"/>
      <c r="CT190" s="214"/>
      <c r="CU190" s="214"/>
      <c r="CV190" s="214"/>
      <c r="CW190" s="214"/>
      <c r="CX190" s="214"/>
      <c r="CY190" s="214"/>
      <c r="CZ190" s="214"/>
      <c r="DA190" s="214"/>
      <c r="DB190" s="214"/>
      <c r="DC190" s="214"/>
      <c r="DD190" s="214"/>
      <c r="DE190" s="214"/>
      <c r="DF190" s="214"/>
      <c r="DG190" s="214"/>
      <c r="DH190" s="214"/>
      <c r="DI190" s="214"/>
      <c r="DJ190" s="214"/>
      <c r="DK190" s="214"/>
      <c r="DL190" s="214"/>
      <c r="DM190" s="214"/>
      <c r="DN190" s="214"/>
      <c r="DO190" s="214"/>
      <c r="DP190" s="214"/>
      <c r="DQ190" s="214"/>
      <c r="DR190" s="214"/>
      <c r="DS190" s="214"/>
      <c r="DT190" s="214"/>
      <c r="DU190" s="214"/>
      <c r="DV190" s="214"/>
      <c r="DW190" s="214"/>
      <c r="DX190" s="214"/>
      <c r="DY190" s="214"/>
      <c r="DZ190" s="214"/>
      <c r="EA190" s="214"/>
      <c r="EB190" s="214"/>
      <c r="EC190" s="214"/>
      <c r="ED190" s="214"/>
      <c r="EE190" s="214"/>
      <c r="EF190" s="214"/>
      <c r="EG190" s="214"/>
      <c r="EH190" s="214"/>
      <c r="EI190" s="214"/>
      <c r="EJ190" s="214"/>
      <c r="EK190" s="214"/>
      <c r="EL190" s="214"/>
      <c r="EM190" s="214"/>
      <c r="EN190" s="214"/>
      <c r="EO190" s="214"/>
      <c r="EP190" s="214"/>
      <c r="EQ190" s="214"/>
      <c r="ER190" s="214"/>
      <c r="ES190" s="214"/>
      <c r="ET190" s="214"/>
      <c r="EU190" s="214"/>
      <c r="EV190" s="214"/>
      <c r="EW190" s="214"/>
      <c r="EX190" s="214"/>
      <c r="EY190" s="214"/>
      <c r="EZ190" s="214"/>
      <c r="FA190" s="214"/>
      <c r="FB190" s="214"/>
      <c r="FC190" s="214"/>
      <c r="FD190" s="214"/>
      <c r="FE190" s="214"/>
      <c r="FF190" s="214"/>
      <c r="FG190" s="214"/>
      <c r="FH190" s="214"/>
      <c r="FI190" s="214"/>
      <c r="FJ190" s="214"/>
      <c r="FK190" s="214"/>
      <c r="FL190" s="214"/>
      <c r="FM190" s="214"/>
      <c r="FN190" s="214"/>
      <c r="FO190" s="214"/>
      <c r="FP190" s="214"/>
      <c r="FQ190" s="214"/>
      <c r="FR190" s="214"/>
      <c r="FS190" s="214"/>
      <c r="FT190" s="214"/>
      <c r="FU190" s="214"/>
      <c r="FV190" s="214"/>
      <c r="FW190" s="214"/>
      <c r="FX190" s="214"/>
      <c r="FY190" s="214"/>
      <c r="FZ190" s="214"/>
      <c r="GA190" s="214"/>
      <c r="GB190" s="214"/>
      <c r="GC190" s="214"/>
      <c r="GD190" s="214"/>
      <c r="GE190" s="214"/>
      <c r="GF190" s="214"/>
      <c r="GG190" s="214"/>
      <c r="GH190" s="214"/>
      <c r="GI190" s="214"/>
      <c r="GJ190" s="214"/>
      <c r="GK190" s="214"/>
      <c r="GL190" s="214"/>
      <c r="GM190" s="214"/>
      <c r="GN190" s="214"/>
      <c r="GO190" s="214"/>
      <c r="GP190" s="214"/>
      <c r="GQ190" s="214"/>
      <c r="GR190" s="214"/>
      <c r="GS190" s="214"/>
      <c r="GT190" s="214"/>
      <c r="GU190" s="214"/>
      <c r="GV190" s="214"/>
      <c r="GW190" s="214"/>
      <c r="GX190" s="214"/>
      <c r="GY190" s="53"/>
      <c r="GZ190" s="53"/>
      <c r="HA190" s="53"/>
      <c r="HB190" s="53"/>
    </row>
    <row r="191" spans="1:210" ht="14.1" customHeight="1" x14ac:dyDescent="0.3">
      <c r="A191" s="53"/>
      <c r="B191" s="53"/>
      <c r="C191" s="53"/>
      <c r="D191" s="54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53"/>
      <c r="AD191" s="53"/>
      <c r="AE191" s="46"/>
      <c r="AF191" s="53"/>
      <c r="AG191" s="54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53"/>
      <c r="BG191" s="53"/>
      <c r="BH191" s="53"/>
      <c r="BI191" s="212"/>
      <c r="BJ191" s="52"/>
      <c r="BK191" s="214"/>
      <c r="BL191" s="214"/>
      <c r="BM191" s="214"/>
      <c r="BN191" s="214"/>
      <c r="BO191" s="214"/>
      <c r="BP191" s="214"/>
      <c r="BQ191" s="214"/>
      <c r="BR191" s="214"/>
      <c r="BS191" s="214"/>
      <c r="BT191" s="214"/>
      <c r="BU191" s="214"/>
      <c r="BV191" s="214"/>
      <c r="BW191" s="214"/>
      <c r="BX191" s="214"/>
      <c r="BY191" s="214"/>
      <c r="BZ191" s="214"/>
      <c r="CA191" s="214"/>
      <c r="CB191" s="214"/>
      <c r="CC191" s="214"/>
      <c r="CD191" s="214"/>
      <c r="CE191" s="214"/>
      <c r="CF191" s="214"/>
      <c r="CG191" s="214"/>
      <c r="CH191" s="214"/>
      <c r="CI191" s="214"/>
      <c r="CJ191" s="214"/>
      <c r="CK191" s="214"/>
      <c r="CL191" s="214"/>
      <c r="CM191" s="214"/>
      <c r="CN191" s="214"/>
      <c r="CO191" s="214"/>
      <c r="CP191" s="214"/>
      <c r="CQ191" s="214"/>
      <c r="CR191" s="214"/>
      <c r="CS191" s="214"/>
      <c r="CT191" s="214"/>
      <c r="CU191" s="214"/>
      <c r="CV191" s="214"/>
      <c r="CW191" s="214"/>
      <c r="CX191" s="214"/>
      <c r="CY191" s="214"/>
      <c r="CZ191" s="214"/>
      <c r="DA191" s="214"/>
      <c r="DB191" s="214"/>
      <c r="DC191" s="214"/>
      <c r="DD191" s="214"/>
      <c r="DE191" s="214"/>
      <c r="DF191" s="214"/>
      <c r="DG191" s="214"/>
      <c r="DH191" s="214"/>
      <c r="DI191" s="214"/>
      <c r="DJ191" s="214"/>
      <c r="DK191" s="214"/>
      <c r="DL191" s="214"/>
      <c r="DM191" s="214"/>
      <c r="DN191" s="214"/>
      <c r="DO191" s="214"/>
      <c r="DP191" s="214"/>
      <c r="DQ191" s="214"/>
      <c r="DR191" s="214"/>
      <c r="DS191" s="214"/>
      <c r="DT191" s="214"/>
      <c r="DU191" s="214"/>
      <c r="DV191" s="214"/>
      <c r="DW191" s="214"/>
      <c r="DX191" s="214"/>
      <c r="DY191" s="214"/>
      <c r="DZ191" s="214"/>
      <c r="EA191" s="214"/>
      <c r="EB191" s="214"/>
      <c r="EC191" s="214"/>
      <c r="ED191" s="214"/>
      <c r="EE191" s="214"/>
      <c r="EF191" s="214"/>
      <c r="EG191" s="214"/>
      <c r="EH191" s="214"/>
      <c r="EI191" s="214"/>
      <c r="EJ191" s="214"/>
      <c r="EK191" s="214"/>
      <c r="EL191" s="214"/>
      <c r="EM191" s="214"/>
      <c r="EN191" s="214"/>
      <c r="EO191" s="214"/>
      <c r="EP191" s="214"/>
      <c r="EQ191" s="214"/>
      <c r="ER191" s="214"/>
      <c r="ES191" s="214"/>
      <c r="ET191" s="214"/>
      <c r="EU191" s="214"/>
      <c r="EV191" s="214"/>
      <c r="EW191" s="214"/>
      <c r="EX191" s="214"/>
      <c r="EY191" s="214"/>
      <c r="EZ191" s="214"/>
      <c r="FA191" s="214"/>
      <c r="FB191" s="214"/>
      <c r="FC191" s="214"/>
      <c r="FD191" s="214"/>
      <c r="FE191" s="214"/>
      <c r="FF191" s="214"/>
      <c r="FG191" s="214"/>
      <c r="FH191" s="214"/>
      <c r="FI191" s="214"/>
      <c r="FJ191" s="214"/>
      <c r="FK191" s="214"/>
      <c r="FL191" s="214"/>
      <c r="FM191" s="214"/>
      <c r="FN191" s="214"/>
      <c r="FO191" s="214"/>
      <c r="FP191" s="214"/>
      <c r="FQ191" s="214"/>
      <c r="FR191" s="214"/>
      <c r="FS191" s="214"/>
      <c r="FT191" s="214"/>
      <c r="FU191" s="214"/>
      <c r="FV191" s="214"/>
      <c r="FW191" s="214"/>
      <c r="FX191" s="214"/>
      <c r="FY191" s="214"/>
      <c r="FZ191" s="214"/>
      <c r="GA191" s="214"/>
      <c r="GB191" s="214"/>
      <c r="GC191" s="214"/>
      <c r="GD191" s="214"/>
      <c r="GE191" s="214"/>
      <c r="GF191" s="214"/>
      <c r="GG191" s="214"/>
      <c r="GH191" s="214"/>
      <c r="GI191" s="214"/>
      <c r="GJ191" s="214"/>
      <c r="GK191" s="214"/>
      <c r="GL191" s="214"/>
      <c r="GM191" s="214"/>
      <c r="GN191" s="214"/>
      <c r="GO191" s="214"/>
      <c r="GP191" s="214"/>
      <c r="GQ191" s="214"/>
      <c r="GR191" s="214"/>
      <c r="GS191" s="214"/>
      <c r="GT191" s="214"/>
      <c r="GU191" s="214"/>
      <c r="GV191" s="214"/>
      <c r="GW191" s="214"/>
      <c r="GX191" s="214"/>
      <c r="GY191" s="53"/>
      <c r="GZ191" s="53"/>
      <c r="HA191" s="53"/>
      <c r="HB191" s="53"/>
    </row>
    <row r="192" spans="1:210" ht="14.1" customHeight="1" x14ac:dyDescent="0.3">
      <c r="A192" s="53"/>
      <c r="B192" s="53"/>
      <c r="C192" s="53"/>
      <c r="D192" s="53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53"/>
      <c r="AD192" s="53"/>
      <c r="AE192" s="46"/>
      <c r="AF192" s="53"/>
      <c r="AG192" s="54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53"/>
      <c r="BG192" s="53"/>
      <c r="BH192" s="53"/>
      <c r="BI192" s="211"/>
      <c r="BJ192" s="212"/>
      <c r="BK192" s="214"/>
      <c r="BL192" s="214"/>
      <c r="BM192" s="214"/>
      <c r="BN192" s="214"/>
      <c r="BO192" s="214"/>
      <c r="BP192" s="214"/>
      <c r="BQ192" s="214"/>
      <c r="BR192" s="214"/>
      <c r="BS192" s="214"/>
      <c r="BT192" s="214"/>
      <c r="BU192" s="214"/>
      <c r="BV192" s="214"/>
      <c r="BW192" s="214"/>
      <c r="BX192" s="214"/>
      <c r="BY192" s="214"/>
      <c r="BZ192" s="214"/>
      <c r="CA192" s="214"/>
      <c r="CB192" s="214"/>
      <c r="CC192" s="214"/>
      <c r="CD192" s="214"/>
      <c r="CE192" s="214"/>
      <c r="CF192" s="214"/>
      <c r="CG192" s="214"/>
      <c r="CH192" s="214"/>
      <c r="CI192" s="214"/>
      <c r="CJ192" s="214"/>
      <c r="CK192" s="214"/>
      <c r="CL192" s="214"/>
      <c r="CM192" s="214"/>
      <c r="CN192" s="214"/>
      <c r="CO192" s="214"/>
      <c r="CP192" s="214"/>
      <c r="CQ192" s="214"/>
      <c r="CR192" s="214"/>
      <c r="CS192" s="214"/>
      <c r="CT192" s="214"/>
      <c r="CU192" s="214"/>
      <c r="CV192" s="214"/>
      <c r="CW192" s="214"/>
      <c r="CX192" s="214"/>
      <c r="CY192" s="214"/>
      <c r="CZ192" s="214"/>
      <c r="DA192" s="214"/>
      <c r="DB192" s="214"/>
      <c r="DC192" s="214"/>
      <c r="DD192" s="214"/>
      <c r="DE192" s="214"/>
      <c r="DF192" s="214"/>
      <c r="DG192" s="214"/>
      <c r="DH192" s="214"/>
      <c r="DI192" s="214"/>
      <c r="DJ192" s="214"/>
      <c r="DK192" s="214"/>
      <c r="DL192" s="214"/>
      <c r="DM192" s="214"/>
      <c r="DN192" s="214"/>
      <c r="DO192" s="214"/>
      <c r="DP192" s="214"/>
      <c r="DQ192" s="214"/>
      <c r="DR192" s="214"/>
      <c r="DS192" s="214"/>
      <c r="DT192" s="214"/>
      <c r="DU192" s="214"/>
      <c r="DV192" s="214"/>
      <c r="DW192" s="214"/>
      <c r="DX192" s="214"/>
      <c r="DY192" s="214"/>
      <c r="DZ192" s="214"/>
      <c r="EA192" s="214"/>
      <c r="EB192" s="214"/>
      <c r="EC192" s="214"/>
      <c r="ED192" s="214"/>
      <c r="EE192" s="214"/>
      <c r="EF192" s="214"/>
      <c r="EG192" s="214"/>
      <c r="EH192" s="214"/>
      <c r="EI192" s="214"/>
      <c r="EJ192" s="214"/>
      <c r="EK192" s="214"/>
      <c r="EL192" s="214"/>
      <c r="EM192" s="214"/>
      <c r="EN192" s="214"/>
      <c r="EO192" s="214"/>
      <c r="EP192" s="214"/>
      <c r="EQ192" s="214"/>
      <c r="ER192" s="214"/>
      <c r="ES192" s="214"/>
      <c r="ET192" s="214"/>
      <c r="EU192" s="214"/>
      <c r="EV192" s="214"/>
      <c r="EW192" s="214"/>
      <c r="EX192" s="214"/>
      <c r="EY192" s="214"/>
      <c r="EZ192" s="214"/>
      <c r="FA192" s="214"/>
      <c r="FB192" s="214"/>
      <c r="FC192" s="214"/>
      <c r="FD192" s="214"/>
      <c r="FE192" s="214"/>
      <c r="FF192" s="214"/>
      <c r="FG192" s="214"/>
      <c r="FH192" s="214"/>
      <c r="FI192" s="214"/>
      <c r="FJ192" s="214"/>
      <c r="FK192" s="214"/>
      <c r="FL192" s="214"/>
      <c r="FM192" s="214"/>
      <c r="FN192" s="214"/>
      <c r="FO192" s="214"/>
      <c r="FP192" s="214"/>
      <c r="FQ192" s="214"/>
      <c r="FR192" s="214"/>
      <c r="FS192" s="214"/>
      <c r="FT192" s="214"/>
      <c r="FU192" s="214"/>
      <c r="FV192" s="214"/>
      <c r="FW192" s="214"/>
      <c r="FX192" s="214"/>
      <c r="FY192" s="214"/>
      <c r="FZ192" s="214"/>
      <c r="GA192" s="214"/>
      <c r="GB192" s="214"/>
      <c r="GC192" s="214"/>
      <c r="GD192" s="214"/>
      <c r="GE192" s="214"/>
      <c r="GF192" s="214"/>
      <c r="GG192" s="214"/>
      <c r="GH192" s="214"/>
      <c r="GI192" s="214"/>
      <c r="GJ192" s="214"/>
      <c r="GK192" s="214"/>
      <c r="GL192" s="214"/>
      <c r="GM192" s="214"/>
      <c r="GN192" s="214"/>
      <c r="GO192" s="214"/>
      <c r="GP192" s="214"/>
      <c r="GQ192" s="214"/>
      <c r="GR192" s="214"/>
      <c r="GS192" s="214"/>
      <c r="GT192" s="214"/>
      <c r="GU192" s="214"/>
      <c r="GV192" s="214"/>
      <c r="GW192" s="214"/>
      <c r="GX192" s="214"/>
      <c r="GY192" s="53"/>
      <c r="GZ192" s="53"/>
      <c r="HA192" s="53"/>
      <c r="HB192" s="53"/>
    </row>
    <row r="193" spans="1:210" ht="14.1" customHeight="1" x14ac:dyDescent="0.3">
      <c r="A193" s="53"/>
      <c r="B193" s="53"/>
      <c r="C193" s="53"/>
      <c r="D193" s="54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53"/>
      <c r="AD193" s="53"/>
      <c r="AE193" s="46"/>
      <c r="AF193" s="53"/>
      <c r="AG193" s="54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53"/>
      <c r="BG193" s="53"/>
      <c r="BH193" s="53"/>
      <c r="BI193" s="211"/>
      <c r="BJ193" s="212"/>
      <c r="BK193" s="214"/>
      <c r="BL193" s="214"/>
      <c r="BM193" s="214"/>
      <c r="BN193" s="214"/>
      <c r="BO193" s="214"/>
      <c r="BP193" s="214"/>
      <c r="BQ193" s="214"/>
      <c r="BR193" s="214"/>
      <c r="BS193" s="214"/>
      <c r="BT193" s="214"/>
      <c r="BU193" s="214"/>
      <c r="BV193" s="214"/>
      <c r="BW193" s="214"/>
      <c r="BX193" s="214"/>
      <c r="BY193" s="214"/>
      <c r="BZ193" s="214"/>
      <c r="CA193" s="214"/>
      <c r="CB193" s="214"/>
      <c r="CC193" s="214"/>
      <c r="CD193" s="214"/>
      <c r="CE193" s="214"/>
      <c r="CF193" s="214"/>
      <c r="CG193" s="214"/>
      <c r="CH193" s="214"/>
      <c r="CI193" s="214"/>
      <c r="CJ193" s="214"/>
      <c r="CK193" s="214"/>
      <c r="CL193" s="214"/>
      <c r="CM193" s="214"/>
      <c r="CN193" s="214"/>
      <c r="CO193" s="214"/>
      <c r="CP193" s="214"/>
      <c r="CQ193" s="214"/>
      <c r="CR193" s="214"/>
      <c r="CS193" s="214"/>
      <c r="CT193" s="214"/>
      <c r="CU193" s="214"/>
      <c r="CV193" s="214"/>
      <c r="CW193" s="214"/>
      <c r="CX193" s="214"/>
      <c r="CY193" s="214"/>
      <c r="CZ193" s="214"/>
      <c r="DA193" s="214"/>
      <c r="DB193" s="214"/>
      <c r="DC193" s="214"/>
      <c r="DD193" s="214"/>
      <c r="DE193" s="214"/>
      <c r="DF193" s="214"/>
      <c r="DG193" s="214"/>
      <c r="DH193" s="214"/>
      <c r="DI193" s="214"/>
      <c r="DJ193" s="214"/>
      <c r="DK193" s="214"/>
      <c r="DL193" s="214"/>
      <c r="DM193" s="214"/>
      <c r="DN193" s="214"/>
      <c r="DO193" s="214"/>
      <c r="DP193" s="214"/>
      <c r="DQ193" s="214"/>
      <c r="DR193" s="214"/>
      <c r="DS193" s="214"/>
      <c r="DT193" s="214"/>
      <c r="DU193" s="214"/>
      <c r="DV193" s="214"/>
      <c r="DW193" s="214"/>
      <c r="DX193" s="214"/>
      <c r="DY193" s="214"/>
      <c r="DZ193" s="214"/>
      <c r="EA193" s="214"/>
      <c r="EB193" s="214"/>
      <c r="EC193" s="214"/>
      <c r="ED193" s="214"/>
      <c r="EE193" s="214"/>
      <c r="EF193" s="214"/>
      <c r="EG193" s="214"/>
      <c r="EH193" s="214"/>
      <c r="EI193" s="214"/>
      <c r="EJ193" s="214"/>
      <c r="EK193" s="214"/>
      <c r="EL193" s="214"/>
      <c r="EM193" s="214"/>
      <c r="EN193" s="214"/>
      <c r="EO193" s="214"/>
      <c r="EP193" s="214"/>
      <c r="EQ193" s="214"/>
      <c r="ER193" s="214"/>
      <c r="ES193" s="214"/>
      <c r="ET193" s="214"/>
      <c r="EU193" s="214"/>
      <c r="EV193" s="214"/>
      <c r="EW193" s="214"/>
      <c r="EX193" s="214"/>
      <c r="EY193" s="214"/>
      <c r="EZ193" s="214"/>
      <c r="FA193" s="214"/>
      <c r="FB193" s="214"/>
      <c r="FC193" s="214"/>
      <c r="FD193" s="214"/>
      <c r="FE193" s="214"/>
      <c r="FF193" s="214"/>
      <c r="FG193" s="214"/>
      <c r="FH193" s="214"/>
      <c r="FI193" s="214"/>
      <c r="FJ193" s="214"/>
      <c r="FK193" s="214"/>
      <c r="FL193" s="214"/>
      <c r="FM193" s="214"/>
      <c r="FN193" s="214"/>
      <c r="FO193" s="214"/>
      <c r="FP193" s="214"/>
      <c r="FQ193" s="214"/>
      <c r="FR193" s="214"/>
      <c r="FS193" s="214"/>
      <c r="FT193" s="214"/>
      <c r="FU193" s="214"/>
      <c r="FV193" s="214"/>
      <c r="FW193" s="214"/>
      <c r="FX193" s="214"/>
      <c r="FY193" s="214"/>
      <c r="FZ193" s="214"/>
      <c r="GA193" s="214"/>
      <c r="GB193" s="214"/>
      <c r="GC193" s="214"/>
      <c r="GD193" s="214"/>
      <c r="GE193" s="214"/>
      <c r="GF193" s="214"/>
      <c r="GG193" s="214"/>
      <c r="GH193" s="214"/>
      <c r="GI193" s="214"/>
      <c r="GJ193" s="214"/>
      <c r="GK193" s="214"/>
      <c r="GL193" s="214"/>
      <c r="GM193" s="214"/>
      <c r="GN193" s="214"/>
      <c r="GO193" s="214"/>
      <c r="GP193" s="214"/>
      <c r="GQ193" s="214"/>
      <c r="GR193" s="214"/>
      <c r="GS193" s="214"/>
      <c r="GT193" s="214"/>
      <c r="GU193" s="214"/>
      <c r="GV193" s="214"/>
      <c r="GW193" s="214"/>
      <c r="GX193" s="214"/>
      <c r="GY193" s="53"/>
      <c r="GZ193" s="53"/>
      <c r="HA193" s="53"/>
      <c r="HB193" s="53"/>
    </row>
    <row r="194" spans="1:210" ht="14.1" customHeight="1" x14ac:dyDescent="0.3">
      <c r="A194" s="53"/>
      <c r="B194" s="53"/>
      <c r="C194" s="53"/>
      <c r="D194" s="54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53"/>
      <c r="AD194" s="53"/>
      <c r="AE194" s="46"/>
      <c r="AF194" s="53"/>
      <c r="AG194" s="54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53"/>
      <c r="BG194" s="53"/>
      <c r="BH194" s="53"/>
      <c r="BI194" s="211"/>
      <c r="BJ194" s="212"/>
      <c r="BK194" s="214"/>
      <c r="BL194" s="214"/>
      <c r="BM194" s="214"/>
      <c r="BN194" s="214"/>
      <c r="BO194" s="214"/>
      <c r="BP194" s="214"/>
      <c r="BQ194" s="214"/>
      <c r="BR194" s="214"/>
      <c r="BS194" s="214"/>
      <c r="BT194" s="214"/>
      <c r="BU194" s="214"/>
      <c r="BV194" s="214"/>
      <c r="BW194" s="214"/>
      <c r="BX194" s="214"/>
      <c r="BY194" s="214"/>
      <c r="BZ194" s="214"/>
      <c r="CA194" s="214"/>
      <c r="CB194" s="214"/>
      <c r="CC194" s="214"/>
      <c r="CD194" s="214"/>
      <c r="CE194" s="214"/>
      <c r="CF194" s="214"/>
      <c r="CG194" s="214"/>
      <c r="CH194" s="214"/>
      <c r="CI194" s="214"/>
      <c r="CJ194" s="214"/>
      <c r="CK194" s="214"/>
      <c r="CL194" s="214"/>
      <c r="CM194" s="214"/>
      <c r="CN194" s="214"/>
      <c r="CO194" s="214"/>
      <c r="CP194" s="214"/>
      <c r="CQ194" s="214"/>
      <c r="CR194" s="214"/>
      <c r="CS194" s="214"/>
      <c r="CT194" s="214"/>
      <c r="CU194" s="214"/>
      <c r="CV194" s="214"/>
      <c r="CW194" s="214"/>
      <c r="CX194" s="214"/>
      <c r="CY194" s="214"/>
      <c r="CZ194" s="214"/>
      <c r="DA194" s="214"/>
      <c r="DB194" s="214"/>
      <c r="DC194" s="214"/>
      <c r="DD194" s="214"/>
      <c r="DE194" s="214"/>
      <c r="DF194" s="214"/>
      <c r="DG194" s="214"/>
      <c r="DH194" s="214"/>
      <c r="DI194" s="214"/>
      <c r="DJ194" s="214"/>
      <c r="DK194" s="214"/>
      <c r="DL194" s="214"/>
      <c r="DM194" s="214"/>
      <c r="DN194" s="214"/>
      <c r="DO194" s="214"/>
      <c r="DP194" s="214"/>
      <c r="DQ194" s="214"/>
      <c r="DR194" s="214"/>
      <c r="DS194" s="214"/>
      <c r="DT194" s="214"/>
      <c r="DU194" s="214"/>
      <c r="DV194" s="214"/>
      <c r="DW194" s="214"/>
      <c r="DX194" s="214"/>
      <c r="DY194" s="214"/>
      <c r="DZ194" s="214"/>
      <c r="EA194" s="214"/>
      <c r="EB194" s="214"/>
      <c r="EC194" s="214"/>
      <c r="ED194" s="214"/>
      <c r="EE194" s="214"/>
      <c r="EF194" s="214"/>
      <c r="EG194" s="214"/>
      <c r="EH194" s="214"/>
      <c r="EI194" s="214"/>
      <c r="EJ194" s="214"/>
      <c r="EK194" s="214"/>
      <c r="EL194" s="214"/>
      <c r="EM194" s="214"/>
      <c r="EN194" s="214"/>
      <c r="EO194" s="214"/>
      <c r="EP194" s="214"/>
      <c r="EQ194" s="214"/>
      <c r="ER194" s="214"/>
      <c r="ES194" s="214"/>
      <c r="ET194" s="214"/>
      <c r="EU194" s="214"/>
      <c r="EV194" s="214"/>
      <c r="EW194" s="214"/>
      <c r="EX194" s="214"/>
      <c r="EY194" s="214"/>
      <c r="EZ194" s="214"/>
      <c r="FA194" s="214"/>
      <c r="FB194" s="214"/>
      <c r="FC194" s="214"/>
      <c r="FD194" s="214"/>
      <c r="FE194" s="214"/>
      <c r="FF194" s="214"/>
      <c r="FG194" s="214"/>
      <c r="FH194" s="214"/>
      <c r="FI194" s="214"/>
      <c r="FJ194" s="214"/>
      <c r="FK194" s="214"/>
      <c r="FL194" s="214"/>
      <c r="FM194" s="214"/>
      <c r="FN194" s="214"/>
      <c r="FO194" s="214"/>
      <c r="FP194" s="214"/>
      <c r="FQ194" s="214"/>
      <c r="FR194" s="214"/>
      <c r="FS194" s="214"/>
      <c r="FT194" s="214"/>
      <c r="FU194" s="214"/>
      <c r="FV194" s="214"/>
      <c r="FW194" s="214"/>
      <c r="FX194" s="214"/>
      <c r="FY194" s="214"/>
      <c r="FZ194" s="214"/>
      <c r="GA194" s="214"/>
      <c r="GB194" s="214"/>
      <c r="GC194" s="214"/>
      <c r="GD194" s="214"/>
      <c r="GE194" s="214"/>
      <c r="GF194" s="214"/>
      <c r="GG194" s="214"/>
      <c r="GH194" s="214"/>
      <c r="GI194" s="214"/>
      <c r="GJ194" s="214"/>
      <c r="GK194" s="214"/>
      <c r="GL194" s="214"/>
      <c r="GM194" s="214"/>
      <c r="GN194" s="214"/>
      <c r="GO194" s="214"/>
      <c r="GP194" s="214"/>
      <c r="GQ194" s="214"/>
      <c r="GR194" s="214"/>
      <c r="GS194" s="214"/>
      <c r="GT194" s="214"/>
      <c r="GU194" s="214"/>
      <c r="GV194" s="214"/>
      <c r="GW194" s="214"/>
      <c r="GX194" s="214"/>
      <c r="GY194" s="53"/>
      <c r="GZ194" s="53"/>
      <c r="HA194" s="53"/>
      <c r="HB194" s="53"/>
    </row>
    <row r="195" spans="1:210" ht="14.1" customHeight="1" x14ac:dyDescent="0.3">
      <c r="A195" s="53"/>
      <c r="B195" s="53"/>
      <c r="C195" s="53"/>
      <c r="D195" s="54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53"/>
      <c r="AD195" s="53"/>
      <c r="AE195" s="46"/>
      <c r="AF195" s="53"/>
      <c r="AG195" s="54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53"/>
      <c r="BG195" s="53"/>
      <c r="BH195" s="53"/>
      <c r="BI195" s="211"/>
      <c r="BJ195" s="212"/>
      <c r="BK195" s="214"/>
      <c r="BL195" s="214"/>
      <c r="BM195" s="214"/>
      <c r="BN195" s="214"/>
      <c r="BO195" s="214"/>
      <c r="BP195" s="214"/>
      <c r="BQ195" s="214"/>
      <c r="BR195" s="214"/>
      <c r="BS195" s="214"/>
      <c r="BT195" s="214"/>
      <c r="BU195" s="214"/>
      <c r="BV195" s="214"/>
      <c r="BW195" s="214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214"/>
      <c r="CH195" s="214"/>
      <c r="CI195" s="214"/>
      <c r="CJ195" s="214"/>
      <c r="CK195" s="214"/>
      <c r="CL195" s="214"/>
      <c r="CM195" s="214"/>
      <c r="CN195" s="214"/>
      <c r="CO195" s="214"/>
      <c r="CP195" s="214"/>
      <c r="CQ195" s="214"/>
      <c r="CR195" s="214"/>
      <c r="CS195" s="214"/>
      <c r="CT195" s="214"/>
      <c r="CU195" s="214"/>
      <c r="CV195" s="214"/>
      <c r="CW195" s="214"/>
      <c r="CX195" s="214"/>
      <c r="CY195" s="214"/>
      <c r="CZ195" s="214"/>
      <c r="DA195" s="214"/>
      <c r="DB195" s="214"/>
      <c r="DC195" s="214"/>
      <c r="DD195" s="214"/>
      <c r="DE195" s="214"/>
      <c r="DF195" s="214"/>
      <c r="DG195" s="214"/>
      <c r="DH195" s="214"/>
      <c r="DI195" s="214"/>
      <c r="DJ195" s="214"/>
      <c r="DK195" s="214"/>
      <c r="DL195" s="214"/>
      <c r="DM195" s="214"/>
      <c r="DN195" s="214"/>
      <c r="DO195" s="214"/>
      <c r="DP195" s="214"/>
      <c r="DQ195" s="214"/>
      <c r="DR195" s="214"/>
      <c r="DS195" s="214"/>
      <c r="DT195" s="214"/>
      <c r="DU195" s="214"/>
      <c r="DV195" s="214"/>
      <c r="DW195" s="214"/>
      <c r="DX195" s="214"/>
      <c r="DY195" s="214"/>
      <c r="DZ195" s="214"/>
      <c r="EA195" s="214"/>
      <c r="EB195" s="214"/>
      <c r="EC195" s="214"/>
      <c r="ED195" s="214"/>
      <c r="EE195" s="214"/>
      <c r="EF195" s="214"/>
      <c r="EG195" s="214"/>
      <c r="EH195" s="214"/>
      <c r="EI195" s="214"/>
      <c r="EJ195" s="214"/>
      <c r="EK195" s="214"/>
      <c r="EL195" s="214"/>
      <c r="EM195" s="214"/>
      <c r="EN195" s="214"/>
      <c r="EO195" s="214"/>
      <c r="EP195" s="214"/>
      <c r="EQ195" s="214"/>
      <c r="ER195" s="214"/>
      <c r="ES195" s="214"/>
      <c r="ET195" s="214"/>
      <c r="EU195" s="214"/>
      <c r="EV195" s="214"/>
      <c r="EW195" s="214"/>
      <c r="EX195" s="214"/>
      <c r="EY195" s="214"/>
      <c r="EZ195" s="214"/>
      <c r="FA195" s="214"/>
      <c r="FB195" s="214"/>
      <c r="FC195" s="214"/>
      <c r="FD195" s="214"/>
      <c r="FE195" s="214"/>
      <c r="FF195" s="214"/>
      <c r="FG195" s="214"/>
      <c r="FH195" s="214"/>
      <c r="FI195" s="214"/>
      <c r="FJ195" s="214"/>
      <c r="FK195" s="214"/>
      <c r="FL195" s="214"/>
      <c r="FM195" s="214"/>
      <c r="FN195" s="214"/>
      <c r="FO195" s="214"/>
      <c r="FP195" s="214"/>
      <c r="FQ195" s="214"/>
      <c r="FR195" s="214"/>
      <c r="FS195" s="214"/>
      <c r="FT195" s="214"/>
      <c r="FU195" s="214"/>
      <c r="FV195" s="214"/>
      <c r="FW195" s="214"/>
      <c r="FX195" s="214"/>
      <c r="FY195" s="214"/>
      <c r="FZ195" s="214"/>
      <c r="GA195" s="214"/>
      <c r="GB195" s="214"/>
      <c r="GC195" s="214"/>
      <c r="GD195" s="214"/>
      <c r="GE195" s="214"/>
      <c r="GF195" s="214"/>
      <c r="GG195" s="214"/>
      <c r="GH195" s="214"/>
      <c r="GI195" s="214"/>
      <c r="GJ195" s="214"/>
      <c r="GK195" s="214"/>
      <c r="GL195" s="214"/>
      <c r="GM195" s="214"/>
      <c r="GN195" s="214"/>
      <c r="GO195" s="214"/>
      <c r="GP195" s="214"/>
      <c r="GQ195" s="214"/>
      <c r="GR195" s="214"/>
      <c r="GS195" s="214"/>
      <c r="GT195" s="214"/>
      <c r="GU195" s="214"/>
      <c r="GV195" s="214"/>
      <c r="GW195" s="214"/>
      <c r="GX195" s="214"/>
      <c r="GY195" s="53"/>
      <c r="GZ195" s="53"/>
      <c r="HA195" s="53"/>
      <c r="HB195" s="53"/>
    </row>
    <row r="196" spans="1:210" ht="14.1" customHeight="1" x14ac:dyDescent="0.3">
      <c r="A196" s="53"/>
      <c r="B196" s="53"/>
      <c r="C196" s="53"/>
      <c r="D196" s="54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53"/>
      <c r="AD196" s="53"/>
      <c r="AE196" s="46"/>
      <c r="AF196" s="53"/>
      <c r="AG196" s="54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53"/>
      <c r="BG196" s="53"/>
      <c r="BH196" s="53"/>
      <c r="BI196" s="211"/>
      <c r="BJ196" s="212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4"/>
      <c r="CT196" s="214"/>
      <c r="CU196" s="214"/>
      <c r="CV196" s="214"/>
      <c r="CW196" s="214"/>
      <c r="CX196" s="214"/>
      <c r="CY196" s="214"/>
      <c r="CZ196" s="214"/>
      <c r="DA196" s="214"/>
      <c r="DB196" s="214"/>
      <c r="DC196" s="214"/>
      <c r="DD196" s="214"/>
      <c r="DE196" s="214"/>
      <c r="DF196" s="214"/>
      <c r="DG196" s="214"/>
      <c r="DH196" s="214"/>
      <c r="DI196" s="214"/>
      <c r="DJ196" s="214"/>
      <c r="DK196" s="214"/>
      <c r="DL196" s="214"/>
      <c r="DM196" s="214"/>
      <c r="DN196" s="214"/>
      <c r="DO196" s="214"/>
      <c r="DP196" s="214"/>
      <c r="DQ196" s="214"/>
      <c r="DR196" s="214"/>
      <c r="DS196" s="214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4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4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4"/>
      <c r="FA196" s="214"/>
      <c r="FB196" s="214"/>
      <c r="FC196" s="214"/>
      <c r="FD196" s="214"/>
      <c r="FE196" s="214"/>
      <c r="FF196" s="214"/>
      <c r="FG196" s="214"/>
      <c r="FH196" s="214"/>
      <c r="FI196" s="214"/>
      <c r="FJ196" s="214"/>
      <c r="FK196" s="214"/>
      <c r="FL196" s="214"/>
      <c r="FM196" s="214"/>
      <c r="FN196" s="214"/>
      <c r="FO196" s="214"/>
      <c r="FP196" s="214"/>
      <c r="FQ196" s="214"/>
      <c r="FR196" s="214"/>
      <c r="FS196" s="214"/>
      <c r="FT196" s="214"/>
      <c r="FU196" s="214"/>
      <c r="FV196" s="214"/>
      <c r="FW196" s="214"/>
      <c r="FX196" s="214"/>
      <c r="FY196" s="214"/>
      <c r="FZ196" s="214"/>
      <c r="GA196" s="214"/>
      <c r="GB196" s="214"/>
      <c r="GC196" s="214"/>
      <c r="GD196" s="214"/>
      <c r="GE196" s="214"/>
      <c r="GF196" s="214"/>
      <c r="GG196" s="214"/>
      <c r="GH196" s="214"/>
      <c r="GI196" s="214"/>
      <c r="GJ196" s="214"/>
      <c r="GK196" s="214"/>
      <c r="GL196" s="214"/>
      <c r="GM196" s="214"/>
      <c r="GN196" s="214"/>
      <c r="GO196" s="214"/>
      <c r="GP196" s="214"/>
      <c r="GQ196" s="214"/>
      <c r="GR196" s="214"/>
      <c r="GS196" s="214"/>
      <c r="GT196" s="214"/>
      <c r="GU196" s="214"/>
      <c r="GV196" s="214"/>
      <c r="GW196" s="214"/>
      <c r="GX196" s="214"/>
      <c r="GY196" s="53"/>
      <c r="GZ196" s="53"/>
      <c r="HA196" s="53"/>
      <c r="HB196" s="53"/>
    </row>
    <row r="197" spans="1:210" ht="14.1" customHeight="1" x14ac:dyDescent="0.3">
      <c r="A197" s="53"/>
      <c r="B197" s="53"/>
      <c r="C197" s="53"/>
      <c r="D197" s="54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53"/>
      <c r="AD197" s="53"/>
      <c r="AE197" s="46"/>
      <c r="AF197" s="53"/>
      <c r="AG197" s="54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53"/>
      <c r="BG197" s="53"/>
      <c r="BH197" s="53"/>
      <c r="BI197" s="52"/>
      <c r="BJ197" s="52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4"/>
      <c r="CT197" s="214"/>
      <c r="CU197" s="214"/>
      <c r="CV197" s="214"/>
      <c r="CW197" s="214"/>
      <c r="CX197" s="214"/>
      <c r="CY197" s="214"/>
      <c r="CZ197" s="214"/>
      <c r="DA197" s="214"/>
      <c r="DB197" s="214"/>
      <c r="DC197" s="214"/>
      <c r="DD197" s="214"/>
      <c r="DE197" s="214"/>
      <c r="DF197" s="214"/>
      <c r="DG197" s="214"/>
      <c r="DH197" s="214"/>
      <c r="DI197" s="214"/>
      <c r="DJ197" s="214"/>
      <c r="DK197" s="214"/>
      <c r="DL197" s="214"/>
      <c r="DM197" s="214"/>
      <c r="DN197" s="214"/>
      <c r="DO197" s="214"/>
      <c r="DP197" s="214"/>
      <c r="DQ197" s="214"/>
      <c r="DR197" s="214"/>
      <c r="DS197" s="214"/>
      <c r="DT197" s="214"/>
      <c r="DU197" s="214"/>
      <c r="DV197" s="214"/>
      <c r="DW197" s="214"/>
      <c r="DX197" s="214"/>
      <c r="DY197" s="214"/>
      <c r="DZ197" s="214"/>
      <c r="EA197" s="214"/>
      <c r="EB197" s="214"/>
      <c r="EC197" s="214"/>
      <c r="ED197" s="214"/>
      <c r="EE197" s="214"/>
      <c r="EF197" s="214"/>
      <c r="EG197" s="214"/>
      <c r="EH197" s="214"/>
      <c r="EI197" s="214"/>
      <c r="EJ197" s="214"/>
      <c r="EK197" s="214"/>
      <c r="EL197" s="214"/>
      <c r="EM197" s="214"/>
      <c r="EN197" s="214"/>
      <c r="EO197" s="214"/>
      <c r="EP197" s="214"/>
      <c r="EQ197" s="214"/>
      <c r="ER197" s="214"/>
      <c r="ES197" s="214"/>
      <c r="ET197" s="214"/>
      <c r="EU197" s="214"/>
      <c r="EV197" s="214"/>
      <c r="EW197" s="214"/>
      <c r="EX197" s="214"/>
      <c r="EY197" s="214"/>
      <c r="EZ197" s="214"/>
      <c r="FA197" s="214"/>
      <c r="FB197" s="214"/>
      <c r="FC197" s="214"/>
      <c r="FD197" s="214"/>
      <c r="FE197" s="214"/>
      <c r="FF197" s="214"/>
      <c r="FG197" s="214"/>
      <c r="FH197" s="214"/>
      <c r="FI197" s="214"/>
      <c r="FJ197" s="214"/>
      <c r="FK197" s="214"/>
      <c r="FL197" s="214"/>
      <c r="FM197" s="214"/>
      <c r="FN197" s="214"/>
      <c r="FO197" s="214"/>
      <c r="FP197" s="214"/>
      <c r="FQ197" s="214"/>
      <c r="FR197" s="214"/>
      <c r="FS197" s="214"/>
      <c r="FT197" s="214"/>
      <c r="FU197" s="214"/>
      <c r="FV197" s="214"/>
      <c r="FW197" s="214"/>
      <c r="FX197" s="214"/>
      <c r="FY197" s="214"/>
      <c r="FZ197" s="214"/>
      <c r="GA197" s="214"/>
      <c r="GB197" s="214"/>
      <c r="GC197" s="214"/>
      <c r="GD197" s="214"/>
      <c r="GE197" s="214"/>
      <c r="GF197" s="214"/>
      <c r="GG197" s="214"/>
      <c r="GH197" s="214"/>
      <c r="GI197" s="214"/>
      <c r="GJ197" s="214"/>
      <c r="GK197" s="214"/>
      <c r="GL197" s="214"/>
      <c r="GM197" s="214"/>
      <c r="GN197" s="214"/>
      <c r="GO197" s="214"/>
      <c r="GP197" s="214"/>
      <c r="GQ197" s="214"/>
      <c r="GR197" s="214"/>
      <c r="GS197" s="214"/>
      <c r="GT197" s="214"/>
      <c r="GU197" s="214"/>
      <c r="GV197" s="214"/>
      <c r="GW197" s="214"/>
      <c r="GX197" s="214"/>
      <c r="GY197" s="53"/>
      <c r="GZ197" s="53"/>
      <c r="HA197" s="53"/>
      <c r="HB197" s="53"/>
    </row>
    <row r="198" spans="1:210" ht="14.1" customHeight="1" x14ac:dyDescent="0.3">
      <c r="A198" s="53"/>
      <c r="B198" s="53"/>
      <c r="C198" s="53"/>
      <c r="D198" s="54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53"/>
      <c r="AD198" s="53"/>
      <c r="AE198" s="46"/>
      <c r="AF198" s="53"/>
      <c r="AG198" s="54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53"/>
      <c r="BG198" s="53"/>
      <c r="BH198" s="53"/>
      <c r="BI198" s="211"/>
      <c r="BJ198" s="212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4"/>
      <c r="CT198" s="214"/>
      <c r="CU198" s="214"/>
      <c r="CV198" s="214"/>
      <c r="CW198" s="214"/>
      <c r="CX198" s="214"/>
      <c r="CY198" s="214"/>
      <c r="CZ198" s="214"/>
      <c r="DA198" s="214"/>
      <c r="DB198" s="214"/>
      <c r="DC198" s="214"/>
      <c r="DD198" s="214"/>
      <c r="DE198" s="214"/>
      <c r="DF198" s="214"/>
      <c r="DG198" s="214"/>
      <c r="DH198" s="214"/>
      <c r="DI198" s="214"/>
      <c r="DJ198" s="214"/>
      <c r="DK198" s="214"/>
      <c r="DL198" s="214"/>
      <c r="DM198" s="214"/>
      <c r="DN198" s="214"/>
      <c r="DO198" s="214"/>
      <c r="DP198" s="214"/>
      <c r="DQ198" s="214"/>
      <c r="DR198" s="214"/>
      <c r="DS198" s="214"/>
      <c r="DT198" s="214"/>
      <c r="DU198" s="214"/>
      <c r="DV198" s="214"/>
      <c r="DW198" s="214"/>
      <c r="DX198" s="214"/>
      <c r="DY198" s="214"/>
      <c r="DZ198" s="214"/>
      <c r="EA198" s="214"/>
      <c r="EB198" s="214"/>
      <c r="EC198" s="214"/>
      <c r="ED198" s="214"/>
      <c r="EE198" s="214"/>
      <c r="EF198" s="214"/>
      <c r="EG198" s="214"/>
      <c r="EH198" s="214"/>
      <c r="EI198" s="214"/>
      <c r="EJ198" s="214"/>
      <c r="EK198" s="214"/>
      <c r="EL198" s="214"/>
      <c r="EM198" s="214"/>
      <c r="EN198" s="214"/>
      <c r="EO198" s="214"/>
      <c r="EP198" s="214"/>
      <c r="EQ198" s="214"/>
      <c r="ER198" s="214"/>
      <c r="ES198" s="214"/>
      <c r="ET198" s="214"/>
      <c r="EU198" s="214"/>
      <c r="EV198" s="214"/>
      <c r="EW198" s="214"/>
      <c r="EX198" s="214"/>
      <c r="EY198" s="214"/>
      <c r="EZ198" s="214"/>
      <c r="FA198" s="214"/>
      <c r="FB198" s="214"/>
      <c r="FC198" s="214"/>
      <c r="FD198" s="214"/>
      <c r="FE198" s="214"/>
      <c r="FF198" s="214"/>
      <c r="FG198" s="214"/>
      <c r="FH198" s="214"/>
      <c r="FI198" s="214"/>
      <c r="FJ198" s="214"/>
      <c r="FK198" s="214"/>
      <c r="FL198" s="214"/>
      <c r="FM198" s="214"/>
      <c r="FN198" s="214"/>
      <c r="FO198" s="214"/>
      <c r="FP198" s="214"/>
      <c r="FQ198" s="214"/>
      <c r="FR198" s="214"/>
      <c r="FS198" s="214"/>
      <c r="FT198" s="214"/>
      <c r="FU198" s="214"/>
      <c r="FV198" s="214"/>
      <c r="FW198" s="214"/>
      <c r="FX198" s="214"/>
      <c r="FY198" s="214"/>
      <c r="FZ198" s="214"/>
      <c r="GA198" s="214"/>
      <c r="GB198" s="214"/>
      <c r="GC198" s="214"/>
      <c r="GD198" s="214"/>
      <c r="GE198" s="214"/>
      <c r="GF198" s="214"/>
      <c r="GG198" s="214"/>
      <c r="GH198" s="214"/>
      <c r="GI198" s="214"/>
      <c r="GJ198" s="214"/>
      <c r="GK198" s="214"/>
      <c r="GL198" s="214"/>
      <c r="GM198" s="214"/>
      <c r="GN198" s="214"/>
      <c r="GO198" s="214"/>
      <c r="GP198" s="214"/>
      <c r="GQ198" s="214"/>
      <c r="GR198" s="214"/>
      <c r="GS198" s="214"/>
      <c r="GT198" s="214"/>
      <c r="GU198" s="214"/>
      <c r="GV198" s="214"/>
      <c r="GW198" s="214"/>
      <c r="GX198" s="214"/>
      <c r="GY198" s="53"/>
      <c r="GZ198" s="53"/>
      <c r="HA198" s="53"/>
      <c r="HB198" s="53"/>
    </row>
    <row r="199" spans="1:210" ht="14.1" customHeight="1" x14ac:dyDescent="0.3">
      <c r="A199" s="53"/>
      <c r="B199" s="53"/>
      <c r="C199" s="53"/>
      <c r="D199" s="54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53"/>
      <c r="AD199" s="53"/>
      <c r="AE199" s="46"/>
      <c r="AF199" s="53"/>
      <c r="AG199" s="54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53"/>
      <c r="BG199" s="53"/>
      <c r="BH199" s="53"/>
      <c r="BI199" s="211"/>
      <c r="BJ199" s="212"/>
      <c r="BK199" s="214"/>
      <c r="BL199" s="214"/>
      <c r="BM199" s="214"/>
      <c r="BN199" s="214"/>
      <c r="BO199" s="214"/>
      <c r="BP199" s="214"/>
      <c r="BQ199" s="214"/>
      <c r="BR199" s="214"/>
      <c r="BS199" s="214"/>
      <c r="BT199" s="214"/>
      <c r="BU199" s="214"/>
      <c r="BV199" s="214"/>
      <c r="BW199" s="214"/>
      <c r="BX199" s="214"/>
      <c r="BY199" s="214"/>
      <c r="BZ199" s="214"/>
      <c r="CA199" s="214"/>
      <c r="CB199" s="214"/>
      <c r="CC199" s="214"/>
      <c r="CD199" s="214"/>
      <c r="CE199" s="214"/>
      <c r="CF199" s="214"/>
      <c r="CG199" s="214"/>
      <c r="CH199" s="214"/>
      <c r="CI199" s="214"/>
      <c r="CJ199" s="214"/>
      <c r="CK199" s="214"/>
      <c r="CL199" s="214"/>
      <c r="CM199" s="214"/>
      <c r="CN199" s="214"/>
      <c r="CO199" s="214"/>
      <c r="CP199" s="214"/>
      <c r="CQ199" s="214"/>
      <c r="CR199" s="214"/>
      <c r="CS199" s="214"/>
      <c r="CT199" s="214"/>
      <c r="CU199" s="214"/>
      <c r="CV199" s="214"/>
      <c r="CW199" s="214"/>
      <c r="CX199" s="214"/>
      <c r="CY199" s="214"/>
      <c r="CZ199" s="214"/>
      <c r="DA199" s="214"/>
      <c r="DB199" s="214"/>
      <c r="DC199" s="214"/>
      <c r="DD199" s="214"/>
      <c r="DE199" s="214"/>
      <c r="DF199" s="214"/>
      <c r="DG199" s="214"/>
      <c r="DH199" s="214"/>
      <c r="DI199" s="214"/>
      <c r="DJ199" s="214"/>
      <c r="DK199" s="214"/>
      <c r="DL199" s="214"/>
      <c r="DM199" s="214"/>
      <c r="DN199" s="214"/>
      <c r="DO199" s="214"/>
      <c r="DP199" s="214"/>
      <c r="DQ199" s="214"/>
      <c r="DR199" s="214"/>
      <c r="DS199" s="214"/>
      <c r="DT199" s="214"/>
      <c r="DU199" s="214"/>
      <c r="DV199" s="214"/>
      <c r="DW199" s="214"/>
      <c r="DX199" s="214"/>
      <c r="DY199" s="214"/>
      <c r="DZ199" s="214"/>
      <c r="EA199" s="214"/>
      <c r="EB199" s="214"/>
      <c r="EC199" s="214"/>
      <c r="ED199" s="214"/>
      <c r="EE199" s="214"/>
      <c r="EF199" s="214"/>
      <c r="EG199" s="214"/>
      <c r="EH199" s="214"/>
      <c r="EI199" s="214"/>
      <c r="EJ199" s="214"/>
      <c r="EK199" s="214"/>
      <c r="EL199" s="214"/>
      <c r="EM199" s="214"/>
      <c r="EN199" s="214"/>
      <c r="EO199" s="214"/>
      <c r="EP199" s="214"/>
      <c r="EQ199" s="214"/>
      <c r="ER199" s="214"/>
      <c r="ES199" s="214"/>
      <c r="ET199" s="214"/>
      <c r="EU199" s="214"/>
      <c r="EV199" s="214"/>
      <c r="EW199" s="214"/>
      <c r="EX199" s="214"/>
      <c r="EY199" s="214"/>
      <c r="EZ199" s="214"/>
      <c r="FA199" s="214"/>
      <c r="FB199" s="214"/>
      <c r="FC199" s="214"/>
      <c r="FD199" s="214"/>
      <c r="FE199" s="214"/>
      <c r="FF199" s="214"/>
      <c r="FG199" s="214"/>
      <c r="FH199" s="214"/>
      <c r="FI199" s="214"/>
      <c r="FJ199" s="214"/>
      <c r="FK199" s="214"/>
      <c r="FL199" s="214"/>
      <c r="FM199" s="214"/>
      <c r="FN199" s="214"/>
      <c r="FO199" s="214"/>
      <c r="FP199" s="214"/>
      <c r="FQ199" s="214"/>
      <c r="FR199" s="214"/>
      <c r="FS199" s="214"/>
      <c r="FT199" s="214"/>
      <c r="FU199" s="214"/>
      <c r="FV199" s="214"/>
      <c r="FW199" s="214"/>
      <c r="FX199" s="214"/>
      <c r="FY199" s="214"/>
      <c r="FZ199" s="214"/>
      <c r="GA199" s="214"/>
      <c r="GB199" s="214"/>
      <c r="GC199" s="214"/>
      <c r="GD199" s="214"/>
      <c r="GE199" s="214"/>
      <c r="GF199" s="214"/>
      <c r="GG199" s="214"/>
      <c r="GH199" s="214"/>
      <c r="GI199" s="214"/>
      <c r="GJ199" s="214"/>
      <c r="GK199" s="214"/>
      <c r="GL199" s="214"/>
      <c r="GM199" s="214"/>
      <c r="GN199" s="214"/>
      <c r="GO199" s="214"/>
      <c r="GP199" s="214"/>
      <c r="GQ199" s="214"/>
      <c r="GR199" s="214"/>
      <c r="GS199" s="214"/>
      <c r="GT199" s="214"/>
      <c r="GU199" s="214"/>
      <c r="GV199" s="214"/>
      <c r="GW199" s="214"/>
      <c r="GX199" s="214"/>
      <c r="GY199" s="53"/>
      <c r="GZ199" s="53"/>
      <c r="HA199" s="53"/>
      <c r="HB199" s="53"/>
    </row>
    <row r="200" spans="1:210" ht="14.1" customHeight="1" x14ac:dyDescent="0.3">
      <c r="A200" s="53"/>
      <c r="B200" s="53"/>
      <c r="C200" s="53"/>
      <c r="D200" s="54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53"/>
      <c r="AD200" s="56"/>
      <c r="AE200" s="46"/>
      <c r="AF200" s="53"/>
      <c r="AG200" s="54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53"/>
      <c r="BG200" s="56"/>
      <c r="BH200" s="53"/>
      <c r="BI200" s="212"/>
      <c r="BJ200" s="212"/>
      <c r="BK200" s="214"/>
      <c r="BL200" s="214"/>
      <c r="BM200" s="214"/>
      <c r="BN200" s="214"/>
      <c r="BO200" s="214"/>
      <c r="BP200" s="214"/>
      <c r="BQ200" s="214"/>
      <c r="BR200" s="214"/>
      <c r="BS200" s="214"/>
      <c r="BT200" s="214"/>
      <c r="BU200" s="214"/>
      <c r="BV200" s="214"/>
      <c r="BW200" s="214"/>
      <c r="BX200" s="214"/>
      <c r="BY200" s="214"/>
      <c r="BZ200" s="214"/>
      <c r="CA200" s="214"/>
      <c r="CB200" s="214"/>
      <c r="CC200" s="214"/>
      <c r="CD200" s="214"/>
      <c r="CE200" s="214"/>
      <c r="CF200" s="214"/>
      <c r="CG200" s="214"/>
      <c r="CH200" s="214"/>
      <c r="CI200" s="214"/>
      <c r="CJ200" s="214"/>
      <c r="CK200" s="214"/>
      <c r="CL200" s="214"/>
      <c r="CM200" s="214"/>
      <c r="CN200" s="214"/>
      <c r="CO200" s="214"/>
      <c r="CP200" s="214"/>
      <c r="CQ200" s="214"/>
      <c r="CR200" s="214"/>
      <c r="CS200" s="214"/>
      <c r="CT200" s="214"/>
      <c r="CU200" s="214"/>
      <c r="CV200" s="214"/>
      <c r="CW200" s="214"/>
      <c r="CX200" s="214"/>
      <c r="CY200" s="214"/>
      <c r="CZ200" s="214"/>
      <c r="DA200" s="214"/>
      <c r="DB200" s="214"/>
      <c r="DC200" s="214"/>
      <c r="DD200" s="214"/>
      <c r="DE200" s="214"/>
      <c r="DF200" s="214"/>
      <c r="DG200" s="214"/>
      <c r="DH200" s="214"/>
      <c r="DI200" s="214"/>
      <c r="DJ200" s="214"/>
      <c r="DK200" s="214"/>
      <c r="DL200" s="214"/>
      <c r="DM200" s="214"/>
      <c r="DN200" s="214"/>
      <c r="DO200" s="214"/>
      <c r="DP200" s="214"/>
      <c r="DQ200" s="214"/>
      <c r="DR200" s="214"/>
      <c r="DS200" s="214"/>
      <c r="DT200" s="214"/>
      <c r="DU200" s="214"/>
      <c r="DV200" s="214"/>
      <c r="DW200" s="214"/>
      <c r="DX200" s="214"/>
      <c r="DY200" s="214"/>
      <c r="DZ200" s="214"/>
      <c r="EA200" s="214"/>
      <c r="EB200" s="214"/>
      <c r="EC200" s="214"/>
      <c r="ED200" s="214"/>
      <c r="EE200" s="214"/>
      <c r="EF200" s="214"/>
      <c r="EG200" s="214"/>
      <c r="EH200" s="214"/>
      <c r="EI200" s="214"/>
      <c r="EJ200" s="214"/>
      <c r="EK200" s="214"/>
      <c r="EL200" s="214"/>
      <c r="EM200" s="214"/>
      <c r="EN200" s="214"/>
      <c r="EO200" s="214"/>
      <c r="EP200" s="214"/>
      <c r="EQ200" s="214"/>
      <c r="ER200" s="214"/>
      <c r="ES200" s="214"/>
      <c r="ET200" s="214"/>
      <c r="EU200" s="214"/>
      <c r="EV200" s="214"/>
      <c r="EW200" s="214"/>
      <c r="EX200" s="214"/>
      <c r="EY200" s="214"/>
      <c r="EZ200" s="214"/>
      <c r="FA200" s="214"/>
      <c r="FB200" s="214"/>
      <c r="FC200" s="214"/>
      <c r="FD200" s="214"/>
      <c r="FE200" s="214"/>
      <c r="FF200" s="214"/>
      <c r="FG200" s="214"/>
      <c r="FH200" s="214"/>
      <c r="FI200" s="214"/>
      <c r="FJ200" s="214"/>
      <c r="FK200" s="214"/>
      <c r="FL200" s="214"/>
      <c r="FM200" s="214"/>
      <c r="FN200" s="214"/>
      <c r="FO200" s="214"/>
      <c r="FP200" s="214"/>
      <c r="FQ200" s="214"/>
      <c r="FR200" s="214"/>
      <c r="FS200" s="214"/>
      <c r="FT200" s="214"/>
      <c r="FU200" s="214"/>
      <c r="FV200" s="214"/>
      <c r="FW200" s="214"/>
      <c r="FX200" s="214"/>
      <c r="FY200" s="214"/>
      <c r="FZ200" s="214"/>
      <c r="GA200" s="214"/>
      <c r="GB200" s="214"/>
      <c r="GC200" s="214"/>
      <c r="GD200" s="214"/>
      <c r="GE200" s="214"/>
      <c r="GF200" s="214"/>
      <c r="GG200" s="214"/>
      <c r="GH200" s="214"/>
      <c r="GI200" s="214"/>
      <c r="GJ200" s="214"/>
      <c r="GK200" s="214"/>
      <c r="GL200" s="214"/>
      <c r="GM200" s="214"/>
      <c r="GN200" s="214"/>
      <c r="GO200" s="214"/>
      <c r="GP200" s="214"/>
      <c r="GQ200" s="214"/>
      <c r="GR200" s="214"/>
      <c r="GS200" s="214"/>
      <c r="GT200" s="214"/>
      <c r="GU200" s="214"/>
      <c r="GV200" s="214"/>
      <c r="GW200" s="214"/>
      <c r="GX200" s="214"/>
      <c r="GY200" s="53"/>
      <c r="GZ200" s="53"/>
      <c r="HA200" s="53"/>
      <c r="HB200" s="53"/>
    </row>
    <row r="201" spans="1:210" ht="14.1" customHeight="1" x14ac:dyDescent="0.3">
      <c r="A201" s="53"/>
      <c r="B201" s="53"/>
      <c r="C201" s="53"/>
      <c r="D201" s="54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53"/>
      <c r="AD201" s="53"/>
      <c r="AE201" s="46"/>
      <c r="AF201" s="53"/>
      <c r="AG201" s="54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53"/>
      <c r="BG201" s="53"/>
      <c r="BH201" s="53"/>
      <c r="BI201" s="52"/>
      <c r="BJ201" s="52"/>
      <c r="BK201" s="214"/>
      <c r="BL201" s="214"/>
      <c r="BM201" s="214"/>
      <c r="BN201" s="214"/>
      <c r="BO201" s="214"/>
      <c r="BP201" s="214"/>
      <c r="BQ201" s="214"/>
      <c r="BR201" s="214"/>
      <c r="BS201" s="214"/>
      <c r="BT201" s="214"/>
      <c r="BU201" s="214"/>
      <c r="BV201" s="214"/>
      <c r="BW201" s="214"/>
      <c r="BX201" s="214"/>
      <c r="BY201" s="214"/>
      <c r="BZ201" s="214"/>
      <c r="CA201" s="214"/>
      <c r="CB201" s="214"/>
      <c r="CC201" s="214"/>
      <c r="CD201" s="214"/>
      <c r="CE201" s="214"/>
      <c r="CF201" s="214"/>
      <c r="CG201" s="214"/>
      <c r="CH201" s="214"/>
      <c r="CI201" s="214"/>
      <c r="CJ201" s="214"/>
      <c r="CK201" s="214"/>
      <c r="CL201" s="214"/>
      <c r="CM201" s="214"/>
      <c r="CN201" s="214"/>
      <c r="CO201" s="214"/>
      <c r="CP201" s="214"/>
      <c r="CQ201" s="214"/>
      <c r="CR201" s="214"/>
      <c r="CS201" s="214"/>
      <c r="CT201" s="214"/>
      <c r="CU201" s="214"/>
      <c r="CV201" s="214"/>
      <c r="CW201" s="214"/>
      <c r="CX201" s="214"/>
      <c r="CY201" s="214"/>
      <c r="CZ201" s="214"/>
      <c r="DA201" s="214"/>
      <c r="DB201" s="214"/>
      <c r="DC201" s="214"/>
      <c r="DD201" s="214"/>
      <c r="DE201" s="214"/>
      <c r="DF201" s="214"/>
      <c r="DG201" s="214"/>
      <c r="DH201" s="214"/>
      <c r="DI201" s="214"/>
      <c r="DJ201" s="214"/>
      <c r="DK201" s="214"/>
      <c r="DL201" s="214"/>
      <c r="DM201" s="214"/>
      <c r="DN201" s="214"/>
      <c r="DO201" s="214"/>
      <c r="DP201" s="214"/>
      <c r="DQ201" s="214"/>
      <c r="DR201" s="214"/>
      <c r="DS201" s="214"/>
      <c r="DT201" s="214"/>
      <c r="DU201" s="214"/>
      <c r="DV201" s="214"/>
      <c r="DW201" s="214"/>
      <c r="DX201" s="214"/>
      <c r="DY201" s="214"/>
      <c r="DZ201" s="214"/>
      <c r="EA201" s="214"/>
      <c r="EB201" s="214"/>
      <c r="EC201" s="214"/>
      <c r="ED201" s="214"/>
      <c r="EE201" s="214"/>
      <c r="EF201" s="214"/>
      <c r="EG201" s="214"/>
      <c r="EH201" s="214"/>
      <c r="EI201" s="214"/>
      <c r="EJ201" s="214"/>
      <c r="EK201" s="214"/>
      <c r="EL201" s="214"/>
      <c r="EM201" s="214"/>
      <c r="EN201" s="214"/>
      <c r="EO201" s="214"/>
      <c r="EP201" s="214"/>
      <c r="EQ201" s="214"/>
      <c r="ER201" s="214"/>
      <c r="ES201" s="214"/>
      <c r="ET201" s="214"/>
      <c r="EU201" s="214"/>
      <c r="EV201" s="214"/>
      <c r="EW201" s="214"/>
      <c r="EX201" s="214"/>
      <c r="EY201" s="214"/>
      <c r="EZ201" s="214"/>
      <c r="FA201" s="214"/>
      <c r="FB201" s="214"/>
      <c r="FC201" s="214"/>
      <c r="FD201" s="214"/>
      <c r="FE201" s="214"/>
      <c r="FF201" s="214"/>
      <c r="FG201" s="214"/>
      <c r="FH201" s="214"/>
      <c r="FI201" s="214"/>
      <c r="FJ201" s="214"/>
      <c r="FK201" s="214"/>
      <c r="FL201" s="214"/>
      <c r="FM201" s="214"/>
      <c r="FN201" s="214"/>
      <c r="FO201" s="214"/>
      <c r="FP201" s="214"/>
      <c r="FQ201" s="214"/>
      <c r="FR201" s="214"/>
      <c r="FS201" s="214"/>
      <c r="FT201" s="214"/>
      <c r="FU201" s="214"/>
      <c r="FV201" s="214"/>
      <c r="FW201" s="214"/>
      <c r="FX201" s="214"/>
      <c r="FY201" s="214"/>
      <c r="FZ201" s="214"/>
      <c r="GA201" s="214"/>
      <c r="GB201" s="214"/>
      <c r="GC201" s="214"/>
      <c r="GD201" s="214"/>
      <c r="GE201" s="214"/>
      <c r="GF201" s="214"/>
      <c r="GG201" s="214"/>
      <c r="GH201" s="214"/>
      <c r="GI201" s="214"/>
      <c r="GJ201" s="214"/>
      <c r="GK201" s="214"/>
      <c r="GL201" s="214"/>
      <c r="GM201" s="214"/>
      <c r="GN201" s="214"/>
      <c r="GO201" s="214"/>
      <c r="GP201" s="214"/>
      <c r="GQ201" s="214"/>
      <c r="GR201" s="214"/>
      <c r="GS201" s="214"/>
      <c r="GT201" s="214"/>
      <c r="GU201" s="214"/>
      <c r="GV201" s="214"/>
      <c r="GW201" s="214"/>
      <c r="GX201" s="214"/>
      <c r="GY201" s="53"/>
      <c r="GZ201" s="53"/>
      <c r="HA201" s="53"/>
      <c r="HB201" s="53"/>
    </row>
    <row r="202" spans="1:210" ht="14.1" customHeight="1" x14ac:dyDescent="0.3">
      <c r="A202" s="53"/>
      <c r="B202" s="53"/>
      <c r="C202" s="53"/>
      <c r="D202" s="46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53"/>
      <c r="AD202" s="56"/>
      <c r="AE202" s="46"/>
      <c r="AF202" s="53"/>
      <c r="AG202" s="46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53"/>
      <c r="BG202" s="56"/>
      <c r="BH202" s="53"/>
      <c r="BI202" s="211"/>
      <c r="BJ202" s="212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214"/>
      <c r="BU202" s="214"/>
      <c r="BV202" s="214"/>
      <c r="BW202" s="214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214"/>
      <c r="CL202" s="214"/>
      <c r="CM202" s="214"/>
      <c r="CN202" s="214"/>
      <c r="CO202" s="214"/>
      <c r="CP202" s="214"/>
      <c r="CQ202" s="214"/>
      <c r="CR202" s="214"/>
      <c r="CS202" s="214"/>
      <c r="CT202" s="214"/>
      <c r="CU202" s="214"/>
      <c r="CV202" s="214"/>
      <c r="CW202" s="214"/>
      <c r="CX202" s="214"/>
      <c r="CY202" s="214"/>
      <c r="CZ202" s="214"/>
      <c r="DA202" s="214"/>
      <c r="DB202" s="214"/>
      <c r="DC202" s="214"/>
      <c r="DD202" s="214"/>
      <c r="DE202" s="214"/>
      <c r="DF202" s="214"/>
      <c r="DG202" s="214"/>
      <c r="DH202" s="214"/>
      <c r="DI202" s="214"/>
      <c r="DJ202" s="214"/>
      <c r="DK202" s="214"/>
      <c r="DL202" s="214"/>
      <c r="DM202" s="214"/>
      <c r="DN202" s="214"/>
      <c r="DO202" s="214"/>
      <c r="DP202" s="214"/>
      <c r="DQ202" s="214"/>
      <c r="DR202" s="214"/>
      <c r="DS202" s="214"/>
      <c r="DT202" s="214"/>
      <c r="DU202" s="214"/>
      <c r="DV202" s="214"/>
      <c r="DW202" s="214"/>
      <c r="DX202" s="214"/>
      <c r="DY202" s="214"/>
      <c r="DZ202" s="214"/>
      <c r="EA202" s="214"/>
      <c r="EB202" s="214"/>
      <c r="EC202" s="214"/>
      <c r="ED202" s="214"/>
      <c r="EE202" s="214"/>
      <c r="EF202" s="214"/>
      <c r="EG202" s="214"/>
      <c r="EH202" s="214"/>
      <c r="EI202" s="214"/>
      <c r="EJ202" s="214"/>
      <c r="EK202" s="214"/>
      <c r="EL202" s="214"/>
      <c r="EM202" s="214"/>
      <c r="EN202" s="214"/>
      <c r="EO202" s="214"/>
      <c r="EP202" s="214"/>
      <c r="EQ202" s="214"/>
      <c r="ER202" s="214"/>
      <c r="ES202" s="214"/>
      <c r="ET202" s="214"/>
      <c r="EU202" s="214"/>
      <c r="EV202" s="214"/>
      <c r="EW202" s="214"/>
      <c r="EX202" s="214"/>
      <c r="EY202" s="214"/>
      <c r="EZ202" s="214"/>
      <c r="FA202" s="214"/>
      <c r="FB202" s="214"/>
      <c r="FC202" s="214"/>
      <c r="FD202" s="214"/>
      <c r="FE202" s="214"/>
      <c r="FF202" s="214"/>
      <c r="FG202" s="214"/>
      <c r="FH202" s="214"/>
      <c r="FI202" s="214"/>
      <c r="FJ202" s="214"/>
      <c r="FK202" s="214"/>
      <c r="FL202" s="214"/>
      <c r="FM202" s="214"/>
      <c r="FN202" s="214"/>
      <c r="FO202" s="214"/>
      <c r="FP202" s="214"/>
      <c r="FQ202" s="214"/>
      <c r="FR202" s="214"/>
      <c r="FS202" s="214"/>
      <c r="FT202" s="214"/>
      <c r="FU202" s="214"/>
      <c r="FV202" s="214"/>
      <c r="FW202" s="214"/>
      <c r="FX202" s="214"/>
      <c r="FY202" s="214"/>
      <c r="FZ202" s="214"/>
      <c r="GA202" s="214"/>
      <c r="GB202" s="214"/>
      <c r="GC202" s="214"/>
      <c r="GD202" s="214"/>
      <c r="GE202" s="214"/>
      <c r="GF202" s="214"/>
      <c r="GG202" s="214"/>
      <c r="GH202" s="214"/>
      <c r="GI202" s="214"/>
      <c r="GJ202" s="214"/>
      <c r="GK202" s="214"/>
      <c r="GL202" s="214"/>
      <c r="GM202" s="214"/>
      <c r="GN202" s="214"/>
      <c r="GO202" s="214"/>
      <c r="GP202" s="214"/>
      <c r="GQ202" s="214"/>
      <c r="GR202" s="214"/>
      <c r="GS202" s="214"/>
      <c r="GT202" s="214"/>
      <c r="GU202" s="214"/>
      <c r="GV202" s="214"/>
      <c r="GW202" s="214"/>
      <c r="GX202" s="214"/>
      <c r="GY202" s="53"/>
      <c r="GZ202" s="53"/>
      <c r="HA202" s="53"/>
      <c r="HB202" s="53"/>
    </row>
    <row r="203" spans="1:210" ht="14.1" customHeight="1" x14ac:dyDescent="0.3">
      <c r="A203" s="53"/>
      <c r="B203" s="53"/>
      <c r="C203" s="53"/>
      <c r="D203" s="54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53"/>
      <c r="AD203" s="56"/>
      <c r="AE203" s="46"/>
      <c r="AF203" s="53"/>
      <c r="AG203" s="54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53"/>
      <c r="BG203" s="56"/>
      <c r="BH203" s="53"/>
      <c r="BI203" s="211"/>
      <c r="BJ203" s="212"/>
      <c r="BK203" s="214"/>
      <c r="BL203" s="214"/>
      <c r="BM203" s="214"/>
      <c r="BN203" s="214"/>
      <c r="BO203" s="214"/>
      <c r="BP203" s="214"/>
      <c r="BQ203" s="214"/>
      <c r="BR203" s="214"/>
      <c r="BS203" s="214"/>
      <c r="BT203" s="214"/>
      <c r="BU203" s="214"/>
      <c r="BV203" s="214"/>
      <c r="BW203" s="214"/>
      <c r="BX203" s="214"/>
      <c r="BY203" s="214"/>
      <c r="BZ203" s="214"/>
      <c r="CA203" s="214"/>
      <c r="CB203" s="214"/>
      <c r="CC203" s="214"/>
      <c r="CD203" s="214"/>
      <c r="CE203" s="214"/>
      <c r="CF203" s="214"/>
      <c r="CG203" s="214"/>
      <c r="CH203" s="214"/>
      <c r="CI203" s="214"/>
      <c r="CJ203" s="214"/>
      <c r="CK203" s="214"/>
      <c r="CL203" s="214"/>
      <c r="CM203" s="214"/>
      <c r="CN203" s="214"/>
      <c r="CO203" s="214"/>
      <c r="CP203" s="214"/>
      <c r="CQ203" s="214"/>
      <c r="CR203" s="214"/>
      <c r="CS203" s="214"/>
      <c r="CT203" s="214"/>
      <c r="CU203" s="214"/>
      <c r="CV203" s="214"/>
      <c r="CW203" s="214"/>
      <c r="CX203" s="214"/>
      <c r="CY203" s="214"/>
      <c r="CZ203" s="214"/>
      <c r="DA203" s="214"/>
      <c r="DB203" s="214"/>
      <c r="DC203" s="214"/>
      <c r="DD203" s="214"/>
      <c r="DE203" s="214"/>
      <c r="DF203" s="214"/>
      <c r="DG203" s="214"/>
      <c r="DH203" s="214"/>
      <c r="DI203" s="214"/>
      <c r="DJ203" s="214"/>
      <c r="DK203" s="214"/>
      <c r="DL203" s="214"/>
      <c r="DM203" s="214"/>
      <c r="DN203" s="214"/>
      <c r="DO203" s="214"/>
      <c r="DP203" s="214"/>
      <c r="DQ203" s="214"/>
      <c r="DR203" s="214"/>
      <c r="DS203" s="214"/>
      <c r="DT203" s="214"/>
      <c r="DU203" s="214"/>
      <c r="DV203" s="214"/>
      <c r="DW203" s="214"/>
      <c r="DX203" s="214"/>
      <c r="DY203" s="214"/>
      <c r="DZ203" s="214"/>
      <c r="EA203" s="214"/>
      <c r="EB203" s="214"/>
      <c r="EC203" s="214"/>
      <c r="ED203" s="214"/>
      <c r="EE203" s="214"/>
      <c r="EF203" s="214"/>
      <c r="EG203" s="214"/>
      <c r="EH203" s="214"/>
      <c r="EI203" s="214"/>
      <c r="EJ203" s="214"/>
      <c r="EK203" s="214"/>
      <c r="EL203" s="214"/>
      <c r="EM203" s="214"/>
      <c r="EN203" s="214"/>
      <c r="EO203" s="214"/>
      <c r="EP203" s="214"/>
      <c r="EQ203" s="214"/>
      <c r="ER203" s="214"/>
      <c r="ES203" s="214"/>
      <c r="ET203" s="214"/>
      <c r="EU203" s="214"/>
      <c r="EV203" s="214"/>
      <c r="EW203" s="214"/>
      <c r="EX203" s="214"/>
      <c r="EY203" s="214"/>
      <c r="EZ203" s="214"/>
      <c r="FA203" s="214"/>
      <c r="FB203" s="214"/>
      <c r="FC203" s="214"/>
      <c r="FD203" s="214"/>
      <c r="FE203" s="214"/>
      <c r="FF203" s="214"/>
      <c r="FG203" s="214"/>
      <c r="FH203" s="214"/>
      <c r="FI203" s="214"/>
      <c r="FJ203" s="214"/>
      <c r="FK203" s="214"/>
      <c r="FL203" s="214"/>
      <c r="FM203" s="214"/>
      <c r="FN203" s="214"/>
      <c r="FO203" s="214"/>
      <c r="FP203" s="214"/>
      <c r="FQ203" s="214"/>
      <c r="FR203" s="214"/>
      <c r="FS203" s="214"/>
      <c r="FT203" s="214"/>
      <c r="FU203" s="214"/>
      <c r="FV203" s="214"/>
      <c r="FW203" s="214"/>
      <c r="FX203" s="214"/>
      <c r="FY203" s="214"/>
      <c r="FZ203" s="214"/>
      <c r="GA203" s="214"/>
      <c r="GB203" s="214"/>
      <c r="GC203" s="214"/>
      <c r="GD203" s="214"/>
      <c r="GE203" s="214"/>
      <c r="GF203" s="214"/>
      <c r="GG203" s="214"/>
      <c r="GH203" s="214"/>
      <c r="GI203" s="214"/>
      <c r="GJ203" s="214"/>
      <c r="GK203" s="214"/>
      <c r="GL203" s="214"/>
      <c r="GM203" s="214"/>
      <c r="GN203" s="214"/>
      <c r="GO203" s="214"/>
      <c r="GP203" s="214"/>
      <c r="GQ203" s="214"/>
      <c r="GR203" s="214"/>
      <c r="GS203" s="214"/>
      <c r="GT203" s="214"/>
      <c r="GU203" s="214"/>
      <c r="GV203" s="214"/>
      <c r="GW203" s="214"/>
      <c r="GX203" s="214"/>
      <c r="GY203" s="53"/>
      <c r="GZ203" s="53"/>
      <c r="HA203" s="53"/>
      <c r="HB203" s="53"/>
    </row>
    <row r="204" spans="1:210" ht="14.1" customHeight="1" x14ac:dyDescent="0.3">
      <c r="A204" s="53"/>
      <c r="B204" s="53"/>
      <c r="C204" s="53"/>
      <c r="D204" s="54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53"/>
      <c r="AD204" s="56"/>
      <c r="AE204" s="46"/>
      <c r="AF204" s="53"/>
      <c r="AG204" s="54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53"/>
      <c r="BG204" s="56"/>
      <c r="BH204" s="53"/>
      <c r="BI204" s="212"/>
      <c r="BJ204" s="212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  <c r="CM204" s="214"/>
      <c r="CN204" s="214"/>
      <c r="CO204" s="214"/>
      <c r="CP204" s="214"/>
      <c r="CQ204" s="214"/>
      <c r="CR204" s="214"/>
      <c r="CS204" s="214"/>
      <c r="CT204" s="214"/>
      <c r="CU204" s="214"/>
      <c r="CV204" s="214"/>
      <c r="CW204" s="214"/>
      <c r="CX204" s="214"/>
      <c r="CY204" s="214"/>
      <c r="CZ204" s="214"/>
      <c r="DA204" s="214"/>
      <c r="DB204" s="214"/>
      <c r="DC204" s="214"/>
      <c r="DD204" s="214"/>
      <c r="DE204" s="214"/>
      <c r="DF204" s="214"/>
      <c r="DG204" s="214"/>
      <c r="DH204" s="214"/>
      <c r="DI204" s="214"/>
      <c r="DJ204" s="214"/>
      <c r="DK204" s="214"/>
      <c r="DL204" s="214"/>
      <c r="DM204" s="214"/>
      <c r="DN204" s="214"/>
      <c r="DO204" s="214"/>
      <c r="DP204" s="214"/>
      <c r="DQ204" s="214"/>
      <c r="DR204" s="214"/>
      <c r="DS204" s="214"/>
      <c r="DT204" s="214"/>
      <c r="DU204" s="214"/>
      <c r="DV204" s="214"/>
      <c r="DW204" s="214"/>
      <c r="DX204" s="214"/>
      <c r="DY204" s="214"/>
      <c r="DZ204" s="214"/>
      <c r="EA204" s="214"/>
      <c r="EB204" s="214"/>
      <c r="EC204" s="214"/>
      <c r="ED204" s="214"/>
      <c r="EE204" s="214"/>
      <c r="EF204" s="214"/>
      <c r="EG204" s="214"/>
      <c r="EH204" s="214"/>
      <c r="EI204" s="214"/>
      <c r="EJ204" s="214"/>
      <c r="EK204" s="214"/>
      <c r="EL204" s="214"/>
      <c r="EM204" s="214"/>
      <c r="EN204" s="214"/>
      <c r="EO204" s="214"/>
      <c r="EP204" s="214"/>
      <c r="EQ204" s="214"/>
      <c r="ER204" s="214"/>
      <c r="ES204" s="214"/>
      <c r="ET204" s="214"/>
      <c r="EU204" s="214"/>
      <c r="EV204" s="214"/>
      <c r="EW204" s="214"/>
      <c r="EX204" s="214"/>
      <c r="EY204" s="214"/>
      <c r="EZ204" s="214"/>
      <c r="FA204" s="214"/>
      <c r="FB204" s="214"/>
      <c r="FC204" s="214"/>
      <c r="FD204" s="214"/>
      <c r="FE204" s="214"/>
      <c r="FF204" s="214"/>
      <c r="FG204" s="214"/>
      <c r="FH204" s="214"/>
      <c r="FI204" s="214"/>
      <c r="FJ204" s="214"/>
      <c r="FK204" s="214"/>
      <c r="FL204" s="214"/>
      <c r="FM204" s="214"/>
      <c r="FN204" s="214"/>
      <c r="FO204" s="214"/>
      <c r="FP204" s="214"/>
      <c r="FQ204" s="214"/>
      <c r="FR204" s="214"/>
      <c r="FS204" s="214"/>
      <c r="FT204" s="214"/>
      <c r="FU204" s="214"/>
      <c r="FV204" s="214"/>
      <c r="FW204" s="214"/>
      <c r="FX204" s="214"/>
      <c r="FY204" s="214"/>
      <c r="FZ204" s="214"/>
      <c r="GA204" s="214"/>
      <c r="GB204" s="214"/>
      <c r="GC204" s="214"/>
      <c r="GD204" s="214"/>
      <c r="GE204" s="214"/>
      <c r="GF204" s="214"/>
      <c r="GG204" s="214"/>
      <c r="GH204" s="214"/>
      <c r="GI204" s="214"/>
      <c r="GJ204" s="214"/>
      <c r="GK204" s="214"/>
      <c r="GL204" s="214"/>
      <c r="GM204" s="214"/>
      <c r="GN204" s="214"/>
      <c r="GO204" s="214"/>
      <c r="GP204" s="214"/>
      <c r="GQ204" s="214"/>
      <c r="GR204" s="214"/>
      <c r="GS204" s="214"/>
      <c r="GT204" s="214"/>
      <c r="GU204" s="214"/>
      <c r="GV204" s="214"/>
      <c r="GW204" s="214"/>
      <c r="GX204" s="214"/>
      <c r="GY204" s="53"/>
      <c r="GZ204" s="53"/>
      <c r="HA204" s="53"/>
      <c r="HB204" s="53"/>
    </row>
    <row r="205" spans="1:210" ht="14.1" customHeight="1" x14ac:dyDescent="0.3">
      <c r="A205" s="53"/>
      <c r="B205" s="53"/>
      <c r="C205" s="53"/>
      <c r="D205" s="54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53"/>
      <c r="AD205" s="53"/>
      <c r="AE205" s="46"/>
      <c r="AF205" s="53"/>
      <c r="AG205" s="54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53"/>
      <c r="BG205" s="53"/>
      <c r="BH205" s="53"/>
      <c r="BI205" s="212"/>
      <c r="BJ205" s="212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214"/>
      <c r="BU205" s="214"/>
      <c r="BV205" s="214"/>
      <c r="BW205" s="214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  <c r="CR205" s="214"/>
      <c r="CS205" s="214"/>
      <c r="CT205" s="214"/>
      <c r="CU205" s="214"/>
      <c r="CV205" s="214"/>
      <c r="CW205" s="214"/>
      <c r="CX205" s="214"/>
      <c r="CY205" s="214"/>
      <c r="CZ205" s="214"/>
      <c r="DA205" s="214"/>
      <c r="DB205" s="214"/>
      <c r="DC205" s="214"/>
      <c r="DD205" s="214"/>
      <c r="DE205" s="214"/>
      <c r="DF205" s="214"/>
      <c r="DG205" s="214"/>
      <c r="DH205" s="214"/>
      <c r="DI205" s="214"/>
      <c r="DJ205" s="214"/>
      <c r="DK205" s="214"/>
      <c r="DL205" s="214"/>
      <c r="DM205" s="214"/>
      <c r="DN205" s="214"/>
      <c r="DO205" s="214"/>
      <c r="DP205" s="214"/>
      <c r="DQ205" s="214"/>
      <c r="DR205" s="214"/>
      <c r="DS205" s="214"/>
      <c r="DT205" s="214"/>
      <c r="DU205" s="214"/>
      <c r="DV205" s="214"/>
      <c r="DW205" s="214"/>
      <c r="DX205" s="214"/>
      <c r="DY205" s="214"/>
      <c r="DZ205" s="214"/>
      <c r="EA205" s="214"/>
      <c r="EB205" s="214"/>
      <c r="EC205" s="214"/>
      <c r="ED205" s="214"/>
      <c r="EE205" s="214"/>
      <c r="EF205" s="214"/>
      <c r="EG205" s="214"/>
      <c r="EH205" s="214"/>
      <c r="EI205" s="214"/>
      <c r="EJ205" s="214"/>
      <c r="EK205" s="214"/>
      <c r="EL205" s="214"/>
      <c r="EM205" s="214"/>
      <c r="EN205" s="214"/>
      <c r="EO205" s="214"/>
      <c r="EP205" s="214"/>
      <c r="EQ205" s="214"/>
      <c r="ER205" s="214"/>
      <c r="ES205" s="214"/>
      <c r="ET205" s="214"/>
      <c r="EU205" s="214"/>
      <c r="EV205" s="214"/>
      <c r="EW205" s="214"/>
      <c r="EX205" s="214"/>
      <c r="EY205" s="214"/>
      <c r="EZ205" s="214"/>
      <c r="FA205" s="214"/>
      <c r="FB205" s="214"/>
      <c r="FC205" s="214"/>
      <c r="FD205" s="214"/>
      <c r="FE205" s="214"/>
      <c r="FF205" s="214"/>
      <c r="FG205" s="214"/>
      <c r="FH205" s="214"/>
      <c r="FI205" s="214"/>
      <c r="FJ205" s="214"/>
      <c r="FK205" s="214"/>
      <c r="FL205" s="214"/>
      <c r="FM205" s="214"/>
      <c r="FN205" s="214"/>
      <c r="FO205" s="214"/>
      <c r="FP205" s="214"/>
      <c r="FQ205" s="214"/>
      <c r="FR205" s="214"/>
      <c r="FS205" s="214"/>
      <c r="FT205" s="214"/>
      <c r="FU205" s="214"/>
      <c r="FV205" s="214"/>
      <c r="FW205" s="214"/>
      <c r="FX205" s="214"/>
      <c r="FY205" s="214"/>
      <c r="FZ205" s="214"/>
      <c r="GA205" s="214"/>
      <c r="GB205" s="214"/>
      <c r="GC205" s="214"/>
      <c r="GD205" s="214"/>
      <c r="GE205" s="214"/>
      <c r="GF205" s="214"/>
      <c r="GG205" s="214"/>
      <c r="GH205" s="214"/>
      <c r="GI205" s="214"/>
      <c r="GJ205" s="214"/>
      <c r="GK205" s="214"/>
      <c r="GL205" s="214"/>
      <c r="GM205" s="214"/>
      <c r="GN205" s="214"/>
      <c r="GO205" s="214"/>
      <c r="GP205" s="214"/>
      <c r="GQ205" s="214"/>
      <c r="GR205" s="214"/>
      <c r="GS205" s="214"/>
      <c r="GT205" s="214"/>
      <c r="GU205" s="214"/>
      <c r="GV205" s="214"/>
      <c r="GW205" s="214"/>
      <c r="GX205" s="214"/>
      <c r="GY205" s="53"/>
      <c r="GZ205" s="53"/>
      <c r="HA205" s="53"/>
      <c r="HB205" s="53"/>
    </row>
    <row r="206" spans="1:210" ht="14.1" customHeight="1" x14ac:dyDescent="0.3">
      <c r="A206" s="53"/>
      <c r="B206" s="53"/>
      <c r="C206" s="53"/>
      <c r="D206" s="54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53"/>
      <c r="AD206" s="56"/>
      <c r="AE206" s="216"/>
      <c r="AF206" s="53"/>
      <c r="AG206" s="54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53"/>
      <c r="BG206" s="56"/>
      <c r="BH206" s="53"/>
      <c r="BI206" s="211"/>
      <c r="BJ206" s="212"/>
      <c r="BK206" s="214"/>
      <c r="BL206" s="214"/>
      <c r="BM206" s="214"/>
      <c r="BN206" s="214"/>
      <c r="BO206" s="214"/>
      <c r="BP206" s="214"/>
      <c r="BQ206" s="214"/>
      <c r="BR206" s="214"/>
      <c r="BS206" s="214"/>
      <c r="BT206" s="214"/>
      <c r="BU206" s="214"/>
      <c r="BV206" s="214"/>
      <c r="BW206" s="214"/>
      <c r="BX206" s="214"/>
      <c r="BY206" s="214"/>
      <c r="BZ206" s="214"/>
      <c r="CA206" s="214"/>
      <c r="CB206" s="214"/>
      <c r="CC206" s="214"/>
      <c r="CD206" s="214"/>
      <c r="CE206" s="214"/>
      <c r="CF206" s="214"/>
      <c r="CG206" s="214"/>
      <c r="CH206" s="214"/>
      <c r="CI206" s="214"/>
      <c r="CJ206" s="214"/>
      <c r="CK206" s="214"/>
      <c r="CL206" s="214"/>
      <c r="CM206" s="214"/>
      <c r="CN206" s="214"/>
      <c r="CO206" s="214"/>
      <c r="CP206" s="214"/>
      <c r="CQ206" s="214"/>
      <c r="CR206" s="214"/>
      <c r="CS206" s="214"/>
      <c r="CT206" s="214"/>
      <c r="CU206" s="214"/>
      <c r="CV206" s="214"/>
      <c r="CW206" s="214"/>
      <c r="CX206" s="214"/>
      <c r="CY206" s="214"/>
      <c r="CZ206" s="214"/>
      <c r="DA206" s="214"/>
      <c r="DB206" s="214"/>
      <c r="DC206" s="214"/>
      <c r="DD206" s="214"/>
      <c r="DE206" s="214"/>
      <c r="DF206" s="214"/>
      <c r="DG206" s="214"/>
      <c r="DH206" s="214"/>
      <c r="DI206" s="214"/>
      <c r="DJ206" s="214"/>
      <c r="DK206" s="214"/>
      <c r="DL206" s="214"/>
      <c r="DM206" s="214"/>
      <c r="DN206" s="214"/>
      <c r="DO206" s="214"/>
      <c r="DP206" s="214"/>
      <c r="DQ206" s="214"/>
      <c r="DR206" s="214"/>
      <c r="DS206" s="214"/>
      <c r="DT206" s="214"/>
      <c r="DU206" s="214"/>
      <c r="DV206" s="214"/>
      <c r="DW206" s="214"/>
      <c r="DX206" s="214"/>
      <c r="DY206" s="214"/>
      <c r="DZ206" s="214"/>
      <c r="EA206" s="214"/>
      <c r="EB206" s="214"/>
      <c r="EC206" s="214"/>
      <c r="ED206" s="214"/>
      <c r="EE206" s="214"/>
      <c r="EF206" s="214"/>
      <c r="EG206" s="214"/>
      <c r="EH206" s="214"/>
      <c r="EI206" s="214"/>
      <c r="EJ206" s="214"/>
      <c r="EK206" s="214"/>
      <c r="EL206" s="214"/>
      <c r="EM206" s="214"/>
      <c r="EN206" s="214"/>
      <c r="EO206" s="214"/>
      <c r="EP206" s="214"/>
      <c r="EQ206" s="214"/>
      <c r="ER206" s="214"/>
      <c r="ES206" s="214"/>
      <c r="ET206" s="214"/>
      <c r="EU206" s="214"/>
      <c r="EV206" s="214"/>
      <c r="EW206" s="214"/>
      <c r="EX206" s="214"/>
      <c r="EY206" s="214"/>
      <c r="EZ206" s="214"/>
      <c r="FA206" s="214"/>
      <c r="FB206" s="214"/>
      <c r="FC206" s="214"/>
      <c r="FD206" s="214"/>
      <c r="FE206" s="214"/>
      <c r="FF206" s="214"/>
      <c r="FG206" s="214"/>
      <c r="FH206" s="214"/>
      <c r="FI206" s="214"/>
      <c r="FJ206" s="214"/>
      <c r="FK206" s="214"/>
      <c r="FL206" s="214"/>
      <c r="FM206" s="214"/>
      <c r="FN206" s="214"/>
      <c r="FO206" s="214"/>
      <c r="FP206" s="214"/>
      <c r="FQ206" s="214"/>
      <c r="FR206" s="214"/>
      <c r="FS206" s="214"/>
      <c r="FT206" s="214"/>
      <c r="FU206" s="214"/>
      <c r="FV206" s="214"/>
      <c r="FW206" s="214"/>
      <c r="FX206" s="214"/>
      <c r="FY206" s="214"/>
      <c r="FZ206" s="214"/>
      <c r="GA206" s="214"/>
      <c r="GB206" s="214"/>
      <c r="GC206" s="214"/>
      <c r="GD206" s="214"/>
      <c r="GE206" s="214"/>
      <c r="GF206" s="214"/>
      <c r="GG206" s="214"/>
      <c r="GH206" s="214"/>
      <c r="GI206" s="214"/>
      <c r="GJ206" s="214"/>
      <c r="GK206" s="214"/>
      <c r="GL206" s="214"/>
      <c r="GM206" s="214"/>
      <c r="GN206" s="214"/>
      <c r="GO206" s="214"/>
      <c r="GP206" s="214"/>
      <c r="GQ206" s="214"/>
      <c r="GR206" s="214"/>
      <c r="GS206" s="214"/>
      <c r="GT206" s="214"/>
      <c r="GU206" s="214"/>
      <c r="GV206" s="214"/>
      <c r="GW206" s="214"/>
      <c r="GX206" s="214"/>
      <c r="GY206" s="53"/>
      <c r="GZ206" s="53"/>
      <c r="HA206" s="53"/>
      <c r="HB206" s="53"/>
    </row>
    <row r="207" spans="1:210" ht="14.1" customHeight="1" x14ac:dyDescent="0.3">
      <c r="A207" s="53"/>
      <c r="B207" s="53"/>
      <c r="C207" s="53"/>
      <c r="D207" s="54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53"/>
      <c r="AD207" s="53"/>
      <c r="AE207" s="46"/>
      <c r="AF207" s="53"/>
      <c r="AG207" s="54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53"/>
      <c r="BG207" s="53"/>
      <c r="BH207" s="53"/>
      <c r="BI207" s="211"/>
      <c r="BJ207" s="212"/>
      <c r="BK207" s="214"/>
      <c r="BL207" s="214"/>
      <c r="BM207" s="214"/>
      <c r="BN207" s="214"/>
      <c r="BO207" s="214"/>
      <c r="BP207" s="214"/>
      <c r="BQ207" s="214"/>
      <c r="BR207" s="214"/>
      <c r="BS207" s="214"/>
      <c r="BT207" s="214"/>
      <c r="BU207" s="214"/>
      <c r="BV207" s="214"/>
      <c r="BW207" s="214"/>
      <c r="BX207" s="214"/>
      <c r="BY207" s="214"/>
      <c r="BZ207" s="214"/>
      <c r="CA207" s="214"/>
      <c r="CB207" s="214"/>
      <c r="CC207" s="214"/>
      <c r="CD207" s="214"/>
      <c r="CE207" s="214"/>
      <c r="CF207" s="214"/>
      <c r="CG207" s="214"/>
      <c r="CH207" s="214"/>
      <c r="CI207" s="214"/>
      <c r="CJ207" s="214"/>
      <c r="CK207" s="214"/>
      <c r="CL207" s="214"/>
      <c r="CM207" s="214"/>
      <c r="CN207" s="214"/>
      <c r="CO207" s="214"/>
      <c r="CP207" s="214"/>
      <c r="CQ207" s="214"/>
      <c r="CR207" s="214"/>
      <c r="CS207" s="214"/>
      <c r="CT207" s="214"/>
      <c r="CU207" s="214"/>
      <c r="CV207" s="214"/>
      <c r="CW207" s="214"/>
      <c r="CX207" s="214"/>
      <c r="CY207" s="214"/>
      <c r="CZ207" s="214"/>
      <c r="DA207" s="214"/>
      <c r="DB207" s="214"/>
      <c r="DC207" s="214"/>
      <c r="DD207" s="214"/>
      <c r="DE207" s="214"/>
      <c r="DF207" s="214"/>
      <c r="DG207" s="214"/>
      <c r="DH207" s="214"/>
      <c r="DI207" s="214"/>
      <c r="DJ207" s="214"/>
      <c r="DK207" s="214"/>
      <c r="DL207" s="214"/>
      <c r="DM207" s="214"/>
      <c r="DN207" s="214"/>
      <c r="DO207" s="214"/>
      <c r="DP207" s="214"/>
      <c r="DQ207" s="214"/>
      <c r="DR207" s="214"/>
      <c r="DS207" s="214"/>
      <c r="DT207" s="214"/>
      <c r="DU207" s="214"/>
      <c r="DV207" s="214"/>
      <c r="DW207" s="214"/>
      <c r="DX207" s="214"/>
      <c r="DY207" s="214"/>
      <c r="DZ207" s="214"/>
      <c r="EA207" s="214"/>
      <c r="EB207" s="214"/>
      <c r="EC207" s="214"/>
      <c r="ED207" s="214"/>
      <c r="EE207" s="214"/>
      <c r="EF207" s="214"/>
      <c r="EG207" s="214"/>
      <c r="EH207" s="214"/>
      <c r="EI207" s="214"/>
      <c r="EJ207" s="214"/>
      <c r="EK207" s="214"/>
      <c r="EL207" s="214"/>
      <c r="EM207" s="214"/>
      <c r="EN207" s="214"/>
      <c r="EO207" s="214"/>
      <c r="EP207" s="214"/>
      <c r="EQ207" s="214"/>
      <c r="ER207" s="214"/>
      <c r="ES207" s="214"/>
      <c r="ET207" s="214"/>
      <c r="EU207" s="214"/>
      <c r="EV207" s="214"/>
      <c r="EW207" s="214"/>
      <c r="EX207" s="214"/>
      <c r="EY207" s="214"/>
      <c r="EZ207" s="214"/>
      <c r="FA207" s="214"/>
      <c r="FB207" s="214"/>
      <c r="FC207" s="214"/>
      <c r="FD207" s="214"/>
      <c r="FE207" s="214"/>
      <c r="FF207" s="214"/>
      <c r="FG207" s="214"/>
      <c r="FH207" s="214"/>
      <c r="FI207" s="214"/>
      <c r="FJ207" s="214"/>
      <c r="FK207" s="214"/>
      <c r="FL207" s="214"/>
      <c r="FM207" s="214"/>
      <c r="FN207" s="214"/>
      <c r="FO207" s="214"/>
      <c r="FP207" s="214"/>
      <c r="FQ207" s="214"/>
      <c r="FR207" s="214"/>
      <c r="FS207" s="214"/>
      <c r="FT207" s="214"/>
      <c r="FU207" s="214"/>
      <c r="FV207" s="214"/>
      <c r="FW207" s="214"/>
      <c r="FX207" s="214"/>
      <c r="FY207" s="214"/>
      <c r="FZ207" s="214"/>
      <c r="GA207" s="214"/>
      <c r="GB207" s="214"/>
      <c r="GC207" s="214"/>
      <c r="GD207" s="214"/>
      <c r="GE207" s="214"/>
      <c r="GF207" s="214"/>
      <c r="GG207" s="214"/>
      <c r="GH207" s="214"/>
      <c r="GI207" s="214"/>
      <c r="GJ207" s="214"/>
      <c r="GK207" s="214"/>
      <c r="GL207" s="214"/>
      <c r="GM207" s="214"/>
      <c r="GN207" s="214"/>
      <c r="GO207" s="214"/>
      <c r="GP207" s="214"/>
      <c r="GQ207" s="214"/>
      <c r="GR207" s="214"/>
      <c r="GS207" s="214"/>
      <c r="GT207" s="214"/>
      <c r="GU207" s="214"/>
      <c r="GV207" s="214"/>
      <c r="GW207" s="214"/>
      <c r="GX207" s="214"/>
      <c r="GY207" s="53"/>
      <c r="GZ207" s="53"/>
      <c r="HA207" s="53"/>
      <c r="HB207" s="53"/>
    </row>
    <row r="208" spans="1:210" ht="14.1" customHeight="1" x14ac:dyDescent="0.3">
      <c r="A208" s="53"/>
      <c r="B208" s="53"/>
      <c r="C208" s="53"/>
      <c r="D208" s="54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53"/>
      <c r="AD208" s="56"/>
      <c r="AE208" s="46"/>
      <c r="AF208" s="53"/>
      <c r="AG208" s="54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53"/>
      <c r="BG208" s="56"/>
      <c r="BH208" s="53"/>
      <c r="BI208" s="211"/>
      <c r="BJ208" s="212"/>
      <c r="BK208" s="214"/>
      <c r="BL208" s="214"/>
      <c r="BM208" s="214"/>
      <c r="BN208" s="214"/>
      <c r="BO208" s="214"/>
      <c r="BP208" s="214"/>
      <c r="BQ208" s="214"/>
      <c r="BR208" s="214"/>
      <c r="BS208" s="214"/>
      <c r="BT208" s="214"/>
      <c r="BU208" s="214"/>
      <c r="BV208" s="214"/>
      <c r="BW208" s="214"/>
      <c r="BX208" s="214"/>
      <c r="BY208" s="214"/>
      <c r="BZ208" s="214"/>
      <c r="CA208" s="214"/>
      <c r="CB208" s="214"/>
      <c r="CC208" s="214"/>
      <c r="CD208" s="214"/>
      <c r="CE208" s="214"/>
      <c r="CF208" s="214"/>
      <c r="CG208" s="214"/>
      <c r="CH208" s="214"/>
      <c r="CI208" s="214"/>
      <c r="CJ208" s="214"/>
      <c r="CK208" s="214"/>
      <c r="CL208" s="214"/>
      <c r="CM208" s="214"/>
      <c r="CN208" s="214"/>
      <c r="CO208" s="214"/>
      <c r="CP208" s="214"/>
      <c r="CQ208" s="214"/>
      <c r="CR208" s="214"/>
      <c r="CS208" s="214"/>
      <c r="CT208" s="214"/>
      <c r="CU208" s="214"/>
      <c r="CV208" s="214"/>
      <c r="CW208" s="214"/>
      <c r="CX208" s="214"/>
      <c r="CY208" s="214"/>
      <c r="CZ208" s="214"/>
      <c r="DA208" s="214"/>
      <c r="DB208" s="214"/>
      <c r="DC208" s="214"/>
      <c r="DD208" s="214"/>
      <c r="DE208" s="214"/>
      <c r="DF208" s="214"/>
      <c r="DG208" s="214"/>
      <c r="DH208" s="214"/>
      <c r="DI208" s="214"/>
      <c r="DJ208" s="214"/>
      <c r="DK208" s="214"/>
      <c r="DL208" s="214"/>
      <c r="DM208" s="214"/>
      <c r="DN208" s="214"/>
      <c r="DO208" s="214"/>
      <c r="DP208" s="214"/>
      <c r="DQ208" s="214"/>
      <c r="DR208" s="214"/>
      <c r="DS208" s="214"/>
      <c r="DT208" s="214"/>
      <c r="DU208" s="214"/>
      <c r="DV208" s="214"/>
      <c r="DW208" s="214"/>
      <c r="DX208" s="214"/>
      <c r="DY208" s="214"/>
      <c r="DZ208" s="214"/>
      <c r="EA208" s="214"/>
      <c r="EB208" s="214"/>
      <c r="EC208" s="214"/>
      <c r="ED208" s="214"/>
      <c r="EE208" s="214"/>
      <c r="EF208" s="214"/>
      <c r="EG208" s="214"/>
      <c r="EH208" s="214"/>
      <c r="EI208" s="214"/>
      <c r="EJ208" s="214"/>
      <c r="EK208" s="214"/>
      <c r="EL208" s="214"/>
      <c r="EM208" s="214"/>
      <c r="EN208" s="214"/>
      <c r="EO208" s="214"/>
      <c r="EP208" s="214"/>
      <c r="EQ208" s="214"/>
      <c r="ER208" s="214"/>
      <c r="ES208" s="214"/>
      <c r="ET208" s="214"/>
      <c r="EU208" s="214"/>
      <c r="EV208" s="214"/>
      <c r="EW208" s="214"/>
      <c r="EX208" s="214"/>
      <c r="EY208" s="214"/>
      <c r="EZ208" s="214"/>
      <c r="FA208" s="214"/>
      <c r="FB208" s="214"/>
      <c r="FC208" s="214"/>
      <c r="FD208" s="214"/>
      <c r="FE208" s="214"/>
      <c r="FF208" s="214"/>
      <c r="FG208" s="214"/>
      <c r="FH208" s="214"/>
      <c r="FI208" s="214"/>
      <c r="FJ208" s="214"/>
      <c r="FK208" s="214"/>
      <c r="FL208" s="214"/>
      <c r="FM208" s="214"/>
      <c r="FN208" s="214"/>
      <c r="FO208" s="214"/>
      <c r="FP208" s="214"/>
      <c r="FQ208" s="214"/>
      <c r="FR208" s="214"/>
      <c r="FS208" s="214"/>
      <c r="FT208" s="214"/>
      <c r="FU208" s="214"/>
      <c r="FV208" s="214"/>
      <c r="FW208" s="214"/>
      <c r="FX208" s="214"/>
      <c r="FY208" s="214"/>
      <c r="FZ208" s="214"/>
      <c r="GA208" s="214"/>
      <c r="GB208" s="214"/>
      <c r="GC208" s="214"/>
      <c r="GD208" s="214"/>
      <c r="GE208" s="214"/>
      <c r="GF208" s="214"/>
      <c r="GG208" s="214"/>
      <c r="GH208" s="214"/>
      <c r="GI208" s="214"/>
      <c r="GJ208" s="214"/>
      <c r="GK208" s="214"/>
      <c r="GL208" s="214"/>
      <c r="GM208" s="214"/>
      <c r="GN208" s="214"/>
      <c r="GO208" s="214"/>
      <c r="GP208" s="214"/>
      <c r="GQ208" s="214"/>
      <c r="GR208" s="214"/>
      <c r="GS208" s="214"/>
      <c r="GT208" s="214"/>
      <c r="GU208" s="214"/>
      <c r="GV208" s="214"/>
      <c r="GW208" s="214"/>
      <c r="GX208" s="214"/>
      <c r="GY208" s="53"/>
      <c r="GZ208" s="53"/>
      <c r="HA208" s="53"/>
      <c r="HB208" s="53"/>
    </row>
    <row r="209" spans="1:210" ht="14.1" customHeight="1" x14ac:dyDescent="0.3">
      <c r="A209" s="53"/>
      <c r="B209" s="53"/>
      <c r="C209" s="53"/>
      <c r="D209" s="54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53"/>
      <c r="AD209" s="53"/>
      <c r="AE209" s="46"/>
      <c r="AF209" s="53"/>
      <c r="AG209" s="54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53"/>
      <c r="BG209" s="53"/>
      <c r="BH209" s="53"/>
      <c r="BI209" s="211"/>
      <c r="BJ209" s="212"/>
      <c r="BK209" s="214"/>
      <c r="BL209" s="214"/>
      <c r="BM209" s="214"/>
      <c r="BN209" s="214"/>
      <c r="BO209" s="214"/>
      <c r="BP209" s="214"/>
      <c r="BQ209" s="214"/>
      <c r="BR209" s="214"/>
      <c r="BS209" s="214"/>
      <c r="BT209" s="214"/>
      <c r="BU209" s="214"/>
      <c r="BV209" s="214"/>
      <c r="BW209" s="214"/>
      <c r="BX209" s="214"/>
      <c r="BY209" s="214"/>
      <c r="BZ209" s="214"/>
      <c r="CA209" s="214"/>
      <c r="CB209" s="214"/>
      <c r="CC209" s="214"/>
      <c r="CD209" s="214"/>
      <c r="CE209" s="214"/>
      <c r="CF209" s="214"/>
      <c r="CG209" s="214"/>
      <c r="CH209" s="214"/>
      <c r="CI209" s="214"/>
      <c r="CJ209" s="214"/>
      <c r="CK209" s="214"/>
      <c r="CL209" s="214"/>
      <c r="CM209" s="214"/>
      <c r="CN209" s="214"/>
      <c r="CO209" s="214"/>
      <c r="CP209" s="214"/>
      <c r="CQ209" s="214"/>
      <c r="CR209" s="214"/>
      <c r="CS209" s="214"/>
      <c r="CT209" s="214"/>
      <c r="CU209" s="214"/>
      <c r="CV209" s="214"/>
      <c r="CW209" s="214"/>
      <c r="CX209" s="214"/>
      <c r="CY209" s="214"/>
      <c r="CZ209" s="214"/>
      <c r="DA209" s="214"/>
      <c r="DB209" s="214"/>
      <c r="DC209" s="214"/>
      <c r="DD209" s="214"/>
      <c r="DE209" s="214"/>
      <c r="DF209" s="214"/>
      <c r="DG209" s="214"/>
      <c r="DH209" s="214"/>
      <c r="DI209" s="214"/>
      <c r="DJ209" s="214"/>
      <c r="DK209" s="214"/>
      <c r="DL209" s="214"/>
      <c r="DM209" s="214"/>
      <c r="DN209" s="214"/>
      <c r="DO209" s="214"/>
      <c r="DP209" s="214"/>
      <c r="DQ209" s="214"/>
      <c r="DR209" s="214"/>
      <c r="DS209" s="214"/>
      <c r="DT209" s="214"/>
      <c r="DU209" s="214"/>
      <c r="DV209" s="214"/>
      <c r="DW209" s="214"/>
      <c r="DX209" s="214"/>
      <c r="DY209" s="214"/>
      <c r="DZ209" s="214"/>
      <c r="EA209" s="214"/>
      <c r="EB209" s="214"/>
      <c r="EC209" s="214"/>
      <c r="ED209" s="214"/>
      <c r="EE209" s="214"/>
      <c r="EF209" s="214"/>
      <c r="EG209" s="214"/>
      <c r="EH209" s="214"/>
      <c r="EI209" s="214"/>
      <c r="EJ209" s="214"/>
      <c r="EK209" s="214"/>
      <c r="EL209" s="214"/>
      <c r="EM209" s="214"/>
      <c r="EN209" s="214"/>
      <c r="EO209" s="214"/>
      <c r="EP209" s="214"/>
      <c r="EQ209" s="214"/>
      <c r="ER209" s="214"/>
      <c r="ES209" s="214"/>
      <c r="ET209" s="214"/>
      <c r="EU209" s="214"/>
      <c r="EV209" s="214"/>
      <c r="EW209" s="214"/>
      <c r="EX209" s="214"/>
      <c r="EY209" s="214"/>
      <c r="EZ209" s="214"/>
      <c r="FA209" s="214"/>
      <c r="FB209" s="214"/>
      <c r="FC209" s="214"/>
      <c r="FD209" s="214"/>
      <c r="FE209" s="214"/>
      <c r="FF209" s="214"/>
      <c r="FG209" s="214"/>
      <c r="FH209" s="214"/>
      <c r="FI209" s="214"/>
      <c r="FJ209" s="214"/>
      <c r="FK209" s="214"/>
      <c r="FL209" s="214"/>
      <c r="FM209" s="214"/>
      <c r="FN209" s="214"/>
      <c r="FO209" s="214"/>
      <c r="FP209" s="214"/>
      <c r="FQ209" s="214"/>
      <c r="FR209" s="214"/>
      <c r="FS209" s="214"/>
      <c r="FT209" s="214"/>
      <c r="FU209" s="214"/>
      <c r="FV209" s="214"/>
      <c r="FW209" s="214"/>
      <c r="FX209" s="214"/>
      <c r="FY209" s="214"/>
      <c r="FZ209" s="214"/>
      <c r="GA209" s="214"/>
      <c r="GB209" s="214"/>
      <c r="GC209" s="214"/>
      <c r="GD209" s="214"/>
      <c r="GE209" s="214"/>
      <c r="GF209" s="214"/>
      <c r="GG209" s="214"/>
      <c r="GH209" s="214"/>
      <c r="GI209" s="214"/>
      <c r="GJ209" s="214"/>
      <c r="GK209" s="214"/>
      <c r="GL209" s="214"/>
      <c r="GM209" s="214"/>
      <c r="GN209" s="214"/>
      <c r="GO209" s="214"/>
      <c r="GP209" s="214"/>
      <c r="GQ209" s="214"/>
      <c r="GR209" s="214"/>
      <c r="GS209" s="214"/>
      <c r="GT209" s="214"/>
      <c r="GU209" s="214"/>
      <c r="GV209" s="214"/>
      <c r="GW209" s="214"/>
      <c r="GX209" s="214"/>
      <c r="GY209" s="53"/>
      <c r="GZ209" s="53"/>
      <c r="HA209" s="53"/>
      <c r="HB209" s="53"/>
    </row>
    <row r="210" spans="1:210" ht="14.1" customHeight="1" x14ac:dyDescent="0.3">
      <c r="A210" s="53"/>
      <c r="B210" s="53"/>
      <c r="C210" s="53"/>
      <c r="D210" s="54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53"/>
      <c r="AE210" s="46"/>
      <c r="AF210" s="53"/>
      <c r="AG210" s="54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53"/>
      <c r="BH210" s="53"/>
      <c r="BI210" s="211"/>
      <c r="BJ210" s="212"/>
      <c r="BK210" s="214"/>
      <c r="BL210" s="214"/>
      <c r="BM210" s="214"/>
      <c r="BN210" s="214"/>
      <c r="BO210" s="214"/>
      <c r="BP210" s="214"/>
      <c r="BQ210" s="214"/>
      <c r="BR210" s="214"/>
      <c r="BS210" s="214"/>
      <c r="BT210" s="214"/>
      <c r="BU210" s="214"/>
      <c r="BV210" s="214"/>
      <c r="BW210" s="214"/>
      <c r="BX210" s="214"/>
      <c r="BY210" s="214"/>
      <c r="BZ210" s="214"/>
      <c r="CA210" s="214"/>
      <c r="CB210" s="214"/>
      <c r="CC210" s="214"/>
      <c r="CD210" s="214"/>
      <c r="CE210" s="214"/>
      <c r="CF210" s="214"/>
      <c r="CG210" s="214"/>
      <c r="CH210" s="214"/>
      <c r="CI210" s="214"/>
      <c r="CJ210" s="214"/>
      <c r="CK210" s="214"/>
      <c r="CL210" s="214"/>
      <c r="CM210" s="214"/>
      <c r="CN210" s="214"/>
      <c r="CO210" s="214"/>
      <c r="CP210" s="214"/>
      <c r="CQ210" s="214"/>
      <c r="CR210" s="214"/>
      <c r="CS210" s="214"/>
      <c r="CT210" s="214"/>
      <c r="CU210" s="214"/>
      <c r="CV210" s="214"/>
      <c r="CW210" s="214"/>
      <c r="CX210" s="214"/>
      <c r="CY210" s="214"/>
      <c r="CZ210" s="214"/>
      <c r="DA210" s="214"/>
      <c r="DB210" s="214"/>
      <c r="DC210" s="214"/>
      <c r="DD210" s="214"/>
      <c r="DE210" s="214"/>
      <c r="DF210" s="214"/>
      <c r="DG210" s="214"/>
      <c r="DH210" s="214"/>
      <c r="DI210" s="214"/>
      <c r="DJ210" s="214"/>
      <c r="DK210" s="214"/>
      <c r="DL210" s="214"/>
      <c r="DM210" s="214"/>
      <c r="DN210" s="214"/>
      <c r="DO210" s="214"/>
      <c r="DP210" s="214"/>
      <c r="DQ210" s="214"/>
      <c r="DR210" s="214"/>
      <c r="DS210" s="214"/>
      <c r="DT210" s="214"/>
      <c r="DU210" s="214"/>
      <c r="DV210" s="214"/>
      <c r="DW210" s="214"/>
      <c r="DX210" s="214"/>
      <c r="DY210" s="214"/>
      <c r="DZ210" s="214"/>
      <c r="EA210" s="214"/>
      <c r="EB210" s="214"/>
      <c r="EC210" s="214"/>
      <c r="ED210" s="214"/>
      <c r="EE210" s="214"/>
      <c r="EF210" s="214"/>
      <c r="EG210" s="214"/>
      <c r="EH210" s="214"/>
      <c r="EI210" s="214"/>
      <c r="EJ210" s="214"/>
      <c r="EK210" s="214"/>
      <c r="EL210" s="214"/>
      <c r="EM210" s="214"/>
      <c r="EN210" s="214"/>
      <c r="EO210" s="214"/>
      <c r="EP210" s="214"/>
      <c r="EQ210" s="214"/>
      <c r="ER210" s="214"/>
      <c r="ES210" s="214"/>
      <c r="ET210" s="214"/>
      <c r="EU210" s="214"/>
      <c r="EV210" s="214"/>
      <c r="EW210" s="214"/>
      <c r="EX210" s="214"/>
      <c r="EY210" s="214"/>
      <c r="EZ210" s="214"/>
      <c r="FA210" s="214"/>
      <c r="FB210" s="214"/>
      <c r="FC210" s="214"/>
      <c r="FD210" s="214"/>
      <c r="FE210" s="214"/>
      <c r="FF210" s="214"/>
      <c r="FG210" s="214"/>
      <c r="FH210" s="214"/>
      <c r="FI210" s="214"/>
      <c r="FJ210" s="214"/>
      <c r="FK210" s="214"/>
      <c r="FL210" s="214"/>
      <c r="FM210" s="214"/>
      <c r="FN210" s="214"/>
      <c r="FO210" s="214"/>
      <c r="FP210" s="214"/>
      <c r="FQ210" s="214"/>
      <c r="FR210" s="214"/>
      <c r="FS210" s="214"/>
      <c r="FT210" s="214"/>
      <c r="FU210" s="214"/>
      <c r="FV210" s="214"/>
      <c r="FW210" s="214"/>
      <c r="FX210" s="214"/>
      <c r="FY210" s="214"/>
      <c r="FZ210" s="214"/>
      <c r="GA210" s="214"/>
      <c r="GB210" s="214"/>
      <c r="GC210" s="214"/>
      <c r="GD210" s="214"/>
      <c r="GE210" s="214"/>
      <c r="GF210" s="214"/>
      <c r="GG210" s="214"/>
      <c r="GH210" s="214"/>
      <c r="GI210" s="214"/>
      <c r="GJ210" s="214"/>
      <c r="GK210" s="214"/>
      <c r="GL210" s="214"/>
      <c r="GM210" s="214"/>
      <c r="GN210" s="214"/>
      <c r="GO210" s="214"/>
      <c r="GP210" s="214"/>
      <c r="GQ210" s="214"/>
      <c r="GR210" s="214"/>
      <c r="GS210" s="214"/>
      <c r="GT210" s="214"/>
      <c r="GU210" s="214"/>
      <c r="GV210" s="214"/>
      <c r="GW210" s="214"/>
      <c r="GX210" s="214"/>
      <c r="GY210" s="53"/>
      <c r="GZ210" s="53"/>
      <c r="HA210" s="53"/>
      <c r="HB210" s="53"/>
    </row>
    <row r="211" spans="1:210" ht="14.1" customHeight="1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46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211"/>
      <c r="BJ211" s="212"/>
      <c r="BK211" s="214"/>
      <c r="BL211" s="214"/>
      <c r="BM211" s="214"/>
      <c r="BN211" s="214"/>
      <c r="BO211" s="214"/>
      <c r="BP211" s="214"/>
      <c r="BQ211" s="214"/>
      <c r="BR211" s="214"/>
      <c r="BS211" s="214"/>
      <c r="BT211" s="214"/>
      <c r="BU211" s="214"/>
      <c r="BV211" s="214"/>
      <c r="BW211" s="214"/>
      <c r="BX211" s="214"/>
      <c r="BY211" s="214"/>
      <c r="BZ211" s="214"/>
      <c r="CA211" s="214"/>
      <c r="CB211" s="214"/>
      <c r="CC211" s="214"/>
      <c r="CD211" s="214"/>
      <c r="CE211" s="214"/>
      <c r="CF211" s="214"/>
      <c r="CG211" s="214"/>
      <c r="CH211" s="214"/>
      <c r="CI211" s="214"/>
      <c r="CJ211" s="214"/>
      <c r="CK211" s="214"/>
      <c r="CL211" s="214"/>
      <c r="CM211" s="214"/>
      <c r="CN211" s="214"/>
      <c r="CO211" s="214"/>
      <c r="CP211" s="214"/>
      <c r="CQ211" s="214"/>
      <c r="CR211" s="214"/>
      <c r="CS211" s="214"/>
      <c r="CT211" s="214"/>
      <c r="CU211" s="214"/>
      <c r="CV211" s="214"/>
      <c r="CW211" s="214"/>
      <c r="CX211" s="214"/>
      <c r="CY211" s="214"/>
      <c r="CZ211" s="214"/>
      <c r="DA211" s="214"/>
      <c r="DB211" s="214"/>
      <c r="DC211" s="214"/>
      <c r="DD211" s="214"/>
      <c r="DE211" s="214"/>
      <c r="DF211" s="214"/>
      <c r="DG211" s="214"/>
      <c r="DH211" s="214"/>
      <c r="DI211" s="214"/>
      <c r="DJ211" s="214"/>
      <c r="DK211" s="214"/>
      <c r="DL211" s="214"/>
      <c r="DM211" s="214"/>
      <c r="DN211" s="214"/>
      <c r="DO211" s="214"/>
      <c r="DP211" s="214"/>
      <c r="DQ211" s="214"/>
      <c r="DR211" s="214"/>
      <c r="DS211" s="214"/>
      <c r="DT211" s="214"/>
      <c r="DU211" s="214"/>
      <c r="DV211" s="214"/>
      <c r="DW211" s="214"/>
      <c r="DX211" s="214"/>
      <c r="DY211" s="214"/>
      <c r="DZ211" s="214"/>
      <c r="EA211" s="214"/>
      <c r="EB211" s="214"/>
      <c r="EC211" s="214"/>
      <c r="ED211" s="214"/>
      <c r="EE211" s="214"/>
      <c r="EF211" s="214"/>
      <c r="EG211" s="214"/>
      <c r="EH211" s="214"/>
      <c r="EI211" s="214"/>
      <c r="EJ211" s="214"/>
      <c r="EK211" s="214"/>
      <c r="EL211" s="214"/>
      <c r="EM211" s="214"/>
      <c r="EN211" s="214"/>
      <c r="EO211" s="214"/>
      <c r="EP211" s="214"/>
      <c r="EQ211" s="214"/>
      <c r="ER211" s="214"/>
      <c r="ES211" s="214"/>
      <c r="ET211" s="214"/>
      <c r="EU211" s="214"/>
      <c r="EV211" s="214"/>
      <c r="EW211" s="214"/>
      <c r="EX211" s="214"/>
      <c r="EY211" s="214"/>
      <c r="EZ211" s="214"/>
      <c r="FA211" s="214"/>
      <c r="FB211" s="214"/>
      <c r="FC211" s="214"/>
      <c r="FD211" s="214"/>
      <c r="FE211" s="214"/>
      <c r="FF211" s="214"/>
      <c r="FG211" s="214"/>
      <c r="FH211" s="214"/>
      <c r="FI211" s="214"/>
      <c r="FJ211" s="214"/>
      <c r="FK211" s="214"/>
      <c r="FL211" s="214"/>
      <c r="FM211" s="214"/>
      <c r="FN211" s="214"/>
      <c r="FO211" s="214"/>
      <c r="FP211" s="214"/>
      <c r="FQ211" s="214"/>
      <c r="FR211" s="214"/>
      <c r="FS211" s="214"/>
      <c r="FT211" s="214"/>
      <c r="FU211" s="214"/>
      <c r="FV211" s="214"/>
      <c r="FW211" s="214"/>
      <c r="FX211" s="214"/>
      <c r="FY211" s="214"/>
      <c r="FZ211" s="214"/>
      <c r="GA211" s="214"/>
      <c r="GB211" s="214"/>
      <c r="GC211" s="214"/>
      <c r="GD211" s="214"/>
      <c r="GE211" s="214"/>
      <c r="GF211" s="214"/>
      <c r="GG211" s="214"/>
      <c r="GH211" s="214"/>
      <c r="GI211" s="214"/>
      <c r="GJ211" s="214"/>
      <c r="GK211" s="214"/>
      <c r="GL211" s="214"/>
      <c r="GM211" s="214"/>
      <c r="GN211" s="214"/>
      <c r="GO211" s="214"/>
      <c r="GP211" s="214"/>
      <c r="GQ211" s="214"/>
      <c r="GR211" s="214"/>
      <c r="GS211" s="214"/>
      <c r="GT211" s="214"/>
      <c r="GU211" s="214"/>
      <c r="GV211" s="214"/>
      <c r="GW211" s="214"/>
      <c r="GX211" s="214"/>
      <c r="GY211" s="53"/>
      <c r="GZ211" s="53"/>
      <c r="HA211" s="53"/>
      <c r="HB211" s="53"/>
    </row>
    <row r="212" spans="1:210" ht="14.1" customHeight="1" x14ac:dyDescent="0.3">
      <c r="A212" s="53"/>
      <c r="B212" s="53"/>
      <c r="C212" s="46"/>
      <c r="D212" s="54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53"/>
      <c r="AD212" s="53"/>
      <c r="AE212" s="46"/>
      <c r="AF212" s="46"/>
      <c r="AG212" s="54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53"/>
      <c r="BG212" s="53"/>
      <c r="BH212" s="53"/>
      <c r="BI212" s="211"/>
      <c r="BJ212" s="212"/>
      <c r="BK212" s="214"/>
      <c r="BL212" s="214"/>
      <c r="BM212" s="214"/>
      <c r="BN212" s="214"/>
      <c r="BO212" s="214"/>
      <c r="BP212" s="214"/>
      <c r="BQ212" s="214"/>
      <c r="BR212" s="214"/>
      <c r="BS212" s="214"/>
      <c r="BT212" s="214"/>
      <c r="BU212" s="214"/>
      <c r="BV212" s="214"/>
      <c r="BW212" s="214"/>
      <c r="BX212" s="214"/>
      <c r="BY212" s="214"/>
      <c r="BZ212" s="214"/>
      <c r="CA212" s="214"/>
      <c r="CB212" s="214"/>
      <c r="CC212" s="214"/>
      <c r="CD212" s="214"/>
      <c r="CE212" s="214"/>
      <c r="CF212" s="214"/>
      <c r="CG212" s="214"/>
      <c r="CH212" s="214"/>
      <c r="CI212" s="214"/>
      <c r="CJ212" s="214"/>
      <c r="CK212" s="214"/>
      <c r="CL212" s="214"/>
      <c r="CM212" s="214"/>
      <c r="CN212" s="214"/>
      <c r="CO212" s="214"/>
      <c r="CP212" s="214"/>
      <c r="CQ212" s="214"/>
      <c r="CR212" s="214"/>
      <c r="CS212" s="214"/>
      <c r="CT212" s="214"/>
      <c r="CU212" s="214"/>
      <c r="CV212" s="214"/>
      <c r="CW212" s="214"/>
      <c r="CX212" s="214"/>
      <c r="CY212" s="214"/>
      <c r="CZ212" s="214"/>
      <c r="DA212" s="214"/>
      <c r="DB212" s="214"/>
      <c r="DC212" s="214"/>
      <c r="DD212" s="214"/>
      <c r="DE212" s="214"/>
      <c r="DF212" s="214"/>
      <c r="DG212" s="214"/>
      <c r="DH212" s="214"/>
      <c r="DI212" s="214"/>
      <c r="DJ212" s="214"/>
      <c r="DK212" s="214"/>
      <c r="DL212" s="214"/>
      <c r="DM212" s="214"/>
      <c r="DN212" s="214"/>
      <c r="DO212" s="214"/>
      <c r="DP212" s="214"/>
      <c r="DQ212" s="214"/>
      <c r="DR212" s="214"/>
      <c r="DS212" s="214"/>
      <c r="DT212" s="214"/>
      <c r="DU212" s="214"/>
      <c r="DV212" s="214"/>
      <c r="DW212" s="214"/>
      <c r="DX212" s="214"/>
      <c r="DY212" s="214"/>
      <c r="DZ212" s="214"/>
      <c r="EA212" s="214"/>
      <c r="EB212" s="214"/>
      <c r="EC212" s="214"/>
      <c r="ED212" s="214"/>
      <c r="EE212" s="214"/>
      <c r="EF212" s="214"/>
      <c r="EG212" s="214"/>
      <c r="EH212" s="214"/>
      <c r="EI212" s="214"/>
      <c r="EJ212" s="214"/>
      <c r="EK212" s="214"/>
      <c r="EL212" s="214"/>
      <c r="EM212" s="214"/>
      <c r="EN212" s="214"/>
      <c r="EO212" s="214"/>
      <c r="EP212" s="214"/>
      <c r="EQ212" s="214"/>
      <c r="ER212" s="214"/>
      <c r="ES212" s="214"/>
      <c r="ET212" s="214"/>
      <c r="EU212" s="214"/>
      <c r="EV212" s="214"/>
      <c r="EW212" s="214"/>
      <c r="EX212" s="214"/>
      <c r="EY212" s="214"/>
      <c r="EZ212" s="214"/>
      <c r="FA212" s="214"/>
      <c r="FB212" s="214"/>
      <c r="FC212" s="214"/>
      <c r="FD212" s="214"/>
      <c r="FE212" s="214"/>
      <c r="FF212" s="214"/>
      <c r="FG212" s="214"/>
      <c r="FH212" s="214"/>
      <c r="FI212" s="214"/>
      <c r="FJ212" s="214"/>
      <c r="FK212" s="214"/>
      <c r="FL212" s="214"/>
      <c r="FM212" s="214"/>
      <c r="FN212" s="214"/>
      <c r="FO212" s="214"/>
      <c r="FP212" s="214"/>
      <c r="FQ212" s="214"/>
      <c r="FR212" s="214"/>
      <c r="FS212" s="214"/>
      <c r="FT212" s="214"/>
      <c r="FU212" s="214"/>
      <c r="FV212" s="214"/>
      <c r="FW212" s="214"/>
      <c r="FX212" s="214"/>
      <c r="FY212" s="214"/>
      <c r="FZ212" s="214"/>
      <c r="GA212" s="214"/>
      <c r="GB212" s="214"/>
      <c r="GC212" s="214"/>
      <c r="GD212" s="214"/>
      <c r="GE212" s="214"/>
      <c r="GF212" s="214"/>
      <c r="GG212" s="214"/>
      <c r="GH212" s="214"/>
      <c r="GI212" s="214"/>
      <c r="GJ212" s="214"/>
      <c r="GK212" s="214"/>
      <c r="GL212" s="214"/>
      <c r="GM212" s="214"/>
      <c r="GN212" s="214"/>
      <c r="GO212" s="214"/>
      <c r="GP212" s="214"/>
      <c r="GQ212" s="214"/>
      <c r="GR212" s="214"/>
      <c r="GS212" s="214"/>
      <c r="GT212" s="214"/>
      <c r="GU212" s="214"/>
      <c r="GV212" s="214"/>
      <c r="GW212" s="214"/>
      <c r="GX212" s="214"/>
      <c r="GY212" s="53"/>
      <c r="GZ212" s="53"/>
      <c r="HA212" s="53"/>
      <c r="HB212" s="53"/>
    </row>
    <row r="213" spans="1:210" ht="14.1" customHeight="1" x14ac:dyDescent="0.3">
      <c r="A213" s="53"/>
      <c r="B213" s="53"/>
      <c r="C213" s="53"/>
      <c r="D213" s="46"/>
      <c r="E213" s="46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53"/>
      <c r="AD213" s="53"/>
      <c r="AE213" s="46"/>
      <c r="AF213" s="53"/>
      <c r="AG213" s="46"/>
      <c r="AH213" s="46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53"/>
      <c r="BG213" s="53"/>
      <c r="BH213" s="53"/>
      <c r="BI213" s="211"/>
      <c r="BJ213" s="212"/>
      <c r="BK213" s="214"/>
      <c r="BL213" s="214"/>
      <c r="BM213" s="214"/>
      <c r="BN213" s="214"/>
      <c r="BO213" s="214"/>
      <c r="BP213" s="214"/>
      <c r="BQ213" s="214"/>
      <c r="BR213" s="214"/>
      <c r="BS213" s="214"/>
      <c r="BT213" s="214"/>
      <c r="BU213" s="214"/>
      <c r="BV213" s="214"/>
      <c r="BW213" s="214"/>
      <c r="BX213" s="214"/>
      <c r="BY213" s="214"/>
      <c r="BZ213" s="214"/>
      <c r="CA213" s="214"/>
      <c r="CB213" s="214"/>
      <c r="CC213" s="214"/>
      <c r="CD213" s="214"/>
      <c r="CE213" s="214"/>
      <c r="CF213" s="214"/>
      <c r="CG213" s="214"/>
      <c r="CH213" s="214"/>
      <c r="CI213" s="214"/>
      <c r="CJ213" s="214"/>
      <c r="CK213" s="214"/>
      <c r="CL213" s="214"/>
      <c r="CM213" s="214"/>
      <c r="CN213" s="214"/>
      <c r="CO213" s="214"/>
      <c r="CP213" s="214"/>
      <c r="CQ213" s="214"/>
      <c r="CR213" s="214"/>
      <c r="CS213" s="214"/>
      <c r="CT213" s="214"/>
      <c r="CU213" s="214"/>
      <c r="CV213" s="214"/>
      <c r="CW213" s="214"/>
      <c r="CX213" s="214"/>
      <c r="CY213" s="214"/>
      <c r="CZ213" s="214"/>
      <c r="DA213" s="214"/>
      <c r="DB213" s="214"/>
      <c r="DC213" s="214"/>
      <c r="DD213" s="214"/>
      <c r="DE213" s="214"/>
      <c r="DF213" s="214"/>
      <c r="DG213" s="214"/>
      <c r="DH213" s="214"/>
      <c r="DI213" s="214"/>
      <c r="DJ213" s="214"/>
      <c r="DK213" s="214"/>
      <c r="DL213" s="214"/>
      <c r="DM213" s="214"/>
      <c r="DN213" s="214"/>
      <c r="DO213" s="214"/>
      <c r="DP213" s="214"/>
      <c r="DQ213" s="214"/>
      <c r="DR213" s="214"/>
      <c r="DS213" s="214"/>
      <c r="DT213" s="214"/>
      <c r="DU213" s="214"/>
      <c r="DV213" s="214"/>
      <c r="DW213" s="214"/>
      <c r="DX213" s="214"/>
      <c r="DY213" s="214"/>
      <c r="DZ213" s="214"/>
      <c r="EA213" s="214"/>
      <c r="EB213" s="214"/>
      <c r="EC213" s="214"/>
      <c r="ED213" s="214"/>
      <c r="EE213" s="214"/>
      <c r="EF213" s="214"/>
      <c r="EG213" s="214"/>
      <c r="EH213" s="214"/>
      <c r="EI213" s="214"/>
      <c r="EJ213" s="214"/>
      <c r="EK213" s="214"/>
      <c r="EL213" s="214"/>
      <c r="EM213" s="214"/>
      <c r="EN213" s="214"/>
      <c r="EO213" s="214"/>
      <c r="EP213" s="214"/>
      <c r="EQ213" s="214"/>
      <c r="ER213" s="214"/>
      <c r="ES213" s="214"/>
      <c r="ET213" s="214"/>
      <c r="EU213" s="214"/>
      <c r="EV213" s="214"/>
      <c r="EW213" s="214"/>
      <c r="EX213" s="214"/>
      <c r="EY213" s="214"/>
      <c r="EZ213" s="214"/>
      <c r="FA213" s="214"/>
      <c r="FB213" s="214"/>
      <c r="FC213" s="214"/>
      <c r="FD213" s="214"/>
      <c r="FE213" s="214"/>
      <c r="FF213" s="214"/>
      <c r="FG213" s="214"/>
      <c r="FH213" s="214"/>
      <c r="FI213" s="214"/>
      <c r="FJ213" s="214"/>
      <c r="FK213" s="214"/>
      <c r="FL213" s="214"/>
      <c r="FM213" s="214"/>
      <c r="FN213" s="214"/>
      <c r="FO213" s="214"/>
      <c r="FP213" s="214"/>
      <c r="FQ213" s="214"/>
      <c r="FR213" s="214"/>
      <c r="FS213" s="214"/>
      <c r="FT213" s="214"/>
      <c r="FU213" s="214"/>
      <c r="FV213" s="214"/>
      <c r="FW213" s="214"/>
      <c r="FX213" s="214"/>
      <c r="FY213" s="214"/>
      <c r="FZ213" s="214"/>
      <c r="GA213" s="214"/>
      <c r="GB213" s="214"/>
      <c r="GC213" s="214"/>
      <c r="GD213" s="214"/>
      <c r="GE213" s="214"/>
      <c r="GF213" s="214"/>
      <c r="GG213" s="214"/>
      <c r="GH213" s="214"/>
      <c r="GI213" s="214"/>
      <c r="GJ213" s="214"/>
      <c r="GK213" s="214"/>
      <c r="GL213" s="214"/>
      <c r="GM213" s="214"/>
      <c r="GN213" s="214"/>
      <c r="GO213" s="214"/>
      <c r="GP213" s="214"/>
      <c r="GQ213" s="214"/>
      <c r="GR213" s="214"/>
      <c r="GS213" s="214"/>
      <c r="GT213" s="214"/>
      <c r="GU213" s="214"/>
      <c r="GV213" s="214"/>
      <c r="GW213" s="214"/>
      <c r="GX213" s="214"/>
      <c r="GY213" s="53"/>
      <c r="GZ213" s="53"/>
      <c r="HA213" s="53"/>
      <c r="HB213" s="53"/>
    </row>
    <row r="214" spans="1:210" ht="14.1" customHeight="1" x14ac:dyDescent="0.3">
      <c r="A214" s="53"/>
      <c r="B214" s="53"/>
      <c r="C214" s="53"/>
      <c r="D214" s="54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53"/>
      <c r="AD214" s="53"/>
      <c r="AE214" s="46"/>
      <c r="AF214" s="53"/>
      <c r="AG214" s="54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53"/>
      <c r="BG214" s="53"/>
      <c r="BH214" s="53"/>
      <c r="BI214" s="211"/>
      <c r="BJ214" s="212"/>
      <c r="BK214" s="214"/>
      <c r="BL214" s="214"/>
      <c r="BM214" s="214"/>
      <c r="BN214" s="214"/>
      <c r="BO214" s="214"/>
      <c r="BP214" s="214"/>
      <c r="BQ214" s="214"/>
      <c r="BR214" s="214"/>
      <c r="BS214" s="214"/>
      <c r="BT214" s="214"/>
      <c r="BU214" s="214"/>
      <c r="BV214" s="214"/>
      <c r="BW214" s="214"/>
      <c r="BX214" s="214"/>
      <c r="BY214" s="214"/>
      <c r="BZ214" s="214"/>
      <c r="CA214" s="214"/>
      <c r="CB214" s="214"/>
      <c r="CC214" s="214"/>
      <c r="CD214" s="214"/>
      <c r="CE214" s="214"/>
      <c r="CF214" s="214"/>
      <c r="CG214" s="214"/>
      <c r="CH214" s="214"/>
      <c r="CI214" s="214"/>
      <c r="CJ214" s="214"/>
      <c r="CK214" s="214"/>
      <c r="CL214" s="214"/>
      <c r="CM214" s="214"/>
      <c r="CN214" s="214"/>
      <c r="CO214" s="214"/>
      <c r="CP214" s="214"/>
      <c r="CQ214" s="214"/>
      <c r="CR214" s="214"/>
      <c r="CS214" s="214"/>
      <c r="CT214" s="214"/>
      <c r="CU214" s="214"/>
      <c r="CV214" s="214"/>
      <c r="CW214" s="214"/>
      <c r="CX214" s="214"/>
      <c r="CY214" s="214"/>
      <c r="CZ214" s="214"/>
      <c r="DA214" s="214"/>
      <c r="DB214" s="214"/>
      <c r="DC214" s="214"/>
      <c r="DD214" s="214"/>
      <c r="DE214" s="214"/>
      <c r="DF214" s="214"/>
      <c r="DG214" s="214"/>
      <c r="DH214" s="214"/>
      <c r="DI214" s="214"/>
      <c r="DJ214" s="214"/>
      <c r="DK214" s="214"/>
      <c r="DL214" s="214"/>
      <c r="DM214" s="214"/>
      <c r="DN214" s="214"/>
      <c r="DO214" s="214"/>
      <c r="DP214" s="214"/>
      <c r="DQ214" s="214"/>
      <c r="DR214" s="214"/>
      <c r="DS214" s="214"/>
      <c r="DT214" s="214"/>
      <c r="DU214" s="214"/>
      <c r="DV214" s="214"/>
      <c r="DW214" s="214"/>
      <c r="DX214" s="214"/>
      <c r="DY214" s="214"/>
      <c r="DZ214" s="214"/>
      <c r="EA214" s="214"/>
      <c r="EB214" s="214"/>
      <c r="EC214" s="214"/>
      <c r="ED214" s="214"/>
      <c r="EE214" s="214"/>
      <c r="EF214" s="214"/>
      <c r="EG214" s="214"/>
      <c r="EH214" s="214"/>
      <c r="EI214" s="214"/>
      <c r="EJ214" s="214"/>
      <c r="EK214" s="214"/>
      <c r="EL214" s="214"/>
      <c r="EM214" s="214"/>
      <c r="EN214" s="214"/>
      <c r="EO214" s="214"/>
      <c r="EP214" s="214"/>
      <c r="EQ214" s="214"/>
      <c r="ER214" s="214"/>
      <c r="ES214" s="214"/>
      <c r="ET214" s="214"/>
      <c r="EU214" s="214"/>
      <c r="EV214" s="214"/>
      <c r="EW214" s="214"/>
      <c r="EX214" s="214"/>
      <c r="EY214" s="214"/>
      <c r="EZ214" s="214"/>
      <c r="FA214" s="214"/>
      <c r="FB214" s="214"/>
      <c r="FC214" s="214"/>
      <c r="FD214" s="214"/>
      <c r="FE214" s="214"/>
      <c r="FF214" s="214"/>
      <c r="FG214" s="214"/>
      <c r="FH214" s="214"/>
      <c r="FI214" s="214"/>
      <c r="FJ214" s="214"/>
      <c r="FK214" s="214"/>
      <c r="FL214" s="214"/>
      <c r="FM214" s="214"/>
      <c r="FN214" s="214"/>
      <c r="FO214" s="214"/>
      <c r="FP214" s="214"/>
      <c r="FQ214" s="214"/>
      <c r="FR214" s="214"/>
      <c r="FS214" s="214"/>
      <c r="FT214" s="214"/>
      <c r="FU214" s="214"/>
      <c r="FV214" s="214"/>
      <c r="FW214" s="214"/>
      <c r="FX214" s="214"/>
      <c r="FY214" s="214"/>
      <c r="FZ214" s="214"/>
      <c r="GA214" s="214"/>
      <c r="GB214" s="214"/>
      <c r="GC214" s="214"/>
      <c r="GD214" s="214"/>
      <c r="GE214" s="214"/>
      <c r="GF214" s="214"/>
      <c r="GG214" s="214"/>
      <c r="GH214" s="214"/>
      <c r="GI214" s="214"/>
      <c r="GJ214" s="214"/>
      <c r="GK214" s="214"/>
      <c r="GL214" s="214"/>
      <c r="GM214" s="214"/>
      <c r="GN214" s="214"/>
      <c r="GO214" s="214"/>
      <c r="GP214" s="214"/>
      <c r="GQ214" s="214"/>
      <c r="GR214" s="214"/>
      <c r="GS214" s="214"/>
      <c r="GT214" s="214"/>
      <c r="GU214" s="214"/>
      <c r="GV214" s="214"/>
      <c r="GW214" s="214"/>
      <c r="GX214" s="214"/>
      <c r="GY214" s="53"/>
      <c r="GZ214" s="53"/>
      <c r="HA214" s="53"/>
      <c r="HB214" s="53"/>
    </row>
    <row r="215" spans="1:210" ht="14.1" customHeight="1" x14ac:dyDescent="0.3">
      <c r="A215" s="53"/>
      <c r="B215" s="53"/>
      <c r="C215" s="53"/>
      <c r="D215" s="53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53"/>
      <c r="AD215" s="53"/>
      <c r="AE215" s="46"/>
      <c r="AF215" s="53"/>
      <c r="AG215" s="54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53"/>
      <c r="BG215" s="53"/>
      <c r="BH215" s="53"/>
      <c r="BI215" s="211"/>
      <c r="BJ215" s="212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  <c r="CM215" s="214"/>
      <c r="CN215" s="214"/>
      <c r="CO215" s="214"/>
      <c r="CP215" s="214"/>
      <c r="CQ215" s="214"/>
      <c r="CR215" s="214"/>
      <c r="CS215" s="214"/>
      <c r="CT215" s="214"/>
      <c r="CU215" s="214"/>
      <c r="CV215" s="214"/>
      <c r="CW215" s="214"/>
      <c r="CX215" s="214"/>
      <c r="CY215" s="214"/>
      <c r="CZ215" s="214"/>
      <c r="DA215" s="214"/>
      <c r="DB215" s="214"/>
      <c r="DC215" s="214"/>
      <c r="DD215" s="214"/>
      <c r="DE215" s="214"/>
      <c r="DF215" s="214"/>
      <c r="DG215" s="214"/>
      <c r="DH215" s="214"/>
      <c r="DI215" s="214"/>
      <c r="DJ215" s="214"/>
      <c r="DK215" s="214"/>
      <c r="DL215" s="214"/>
      <c r="DM215" s="214"/>
      <c r="DN215" s="214"/>
      <c r="DO215" s="214"/>
      <c r="DP215" s="214"/>
      <c r="DQ215" s="214"/>
      <c r="DR215" s="214"/>
      <c r="DS215" s="214"/>
      <c r="DT215" s="214"/>
      <c r="DU215" s="214"/>
      <c r="DV215" s="214"/>
      <c r="DW215" s="214"/>
      <c r="DX215" s="214"/>
      <c r="DY215" s="214"/>
      <c r="DZ215" s="214"/>
      <c r="EA215" s="214"/>
      <c r="EB215" s="214"/>
      <c r="EC215" s="214"/>
      <c r="ED215" s="214"/>
      <c r="EE215" s="214"/>
      <c r="EF215" s="214"/>
      <c r="EG215" s="214"/>
      <c r="EH215" s="214"/>
      <c r="EI215" s="214"/>
      <c r="EJ215" s="214"/>
      <c r="EK215" s="214"/>
      <c r="EL215" s="214"/>
      <c r="EM215" s="214"/>
      <c r="EN215" s="214"/>
      <c r="EO215" s="214"/>
      <c r="EP215" s="214"/>
      <c r="EQ215" s="214"/>
      <c r="ER215" s="214"/>
      <c r="ES215" s="214"/>
      <c r="ET215" s="214"/>
      <c r="EU215" s="214"/>
      <c r="EV215" s="214"/>
      <c r="EW215" s="214"/>
      <c r="EX215" s="214"/>
      <c r="EY215" s="214"/>
      <c r="EZ215" s="214"/>
      <c r="FA215" s="214"/>
      <c r="FB215" s="214"/>
      <c r="FC215" s="214"/>
      <c r="FD215" s="214"/>
      <c r="FE215" s="214"/>
      <c r="FF215" s="214"/>
      <c r="FG215" s="214"/>
      <c r="FH215" s="214"/>
      <c r="FI215" s="214"/>
      <c r="FJ215" s="214"/>
      <c r="FK215" s="214"/>
      <c r="FL215" s="214"/>
      <c r="FM215" s="214"/>
      <c r="FN215" s="214"/>
      <c r="FO215" s="214"/>
      <c r="FP215" s="214"/>
      <c r="FQ215" s="214"/>
      <c r="FR215" s="214"/>
      <c r="FS215" s="214"/>
      <c r="FT215" s="214"/>
      <c r="FU215" s="214"/>
      <c r="FV215" s="214"/>
      <c r="FW215" s="214"/>
      <c r="FX215" s="214"/>
      <c r="FY215" s="214"/>
      <c r="FZ215" s="214"/>
      <c r="GA215" s="214"/>
      <c r="GB215" s="214"/>
      <c r="GC215" s="214"/>
      <c r="GD215" s="214"/>
      <c r="GE215" s="214"/>
      <c r="GF215" s="214"/>
      <c r="GG215" s="214"/>
      <c r="GH215" s="214"/>
      <c r="GI215" s="214"/>
      <c r="GJ215" s="214"/>
      <c r="GK215" s="214"/>
      <c r="GL215" s="214"/>
      <c r="GM215" s="214"/>
      <c r="GN215" s="214"/>
      <c r="GO215" s="214"/>
      <c r="GP215" s="214"/>
      <c r="GQ215" s="214"/>
      <c r="GR215" s="214"/>
      <c r="GS215" s="214"/>
      <c r="GT215" s="214"/>
      <c r="GU215" s="214"/>
      <c r="GV215" s="214"/>
      <c r="GW215" s="214"/>
      <c r="GX215" s="214"/>
      <c r="GY215" s="53"/>
      <c r="GZ215" s="53"/>
      <c r="HA215" s="53"/>
      <c r="HB215" s="53"/>
    </row>
    <row r="216" spans="1:210" ht="14.1" customHeight="1" x14ac:dyDescent="0.3">
      <c r="A216" s="53"/>
      <c r="B216" s="53"/>
      <c r="C216" s="53"/>
      <c r="D216" s="54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53"/>
      <c r="AD216" s="53"/>
      <c r="AE216" s="46"/>
      <c r="AF216" s="53"/>
      <c r="AG216" s="54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53"/>
      <c r="BG216" s="53"/>
      <c r="BH216" s="53"/>
      <c r="BI216" s="52"/>
      <c r="BJ216" s="52"/>
      <c r="BK216" s="214"/>
      <c r="BL216" s="214"/>
      <c r="BM216" s="214"/>
      <c r="BN216" s="214"/>
      <c r="BO216" s="214"/>
      <c r="BP216" s="214"/>
      <c r="BQ216" s="214"/>
      <c r="BR216" s="214"/>
      <c r="BS216" s="214"/>
      <c r="BT216" s="214"/>
      <c r="BU216" s="214"/>
      <c r="BV216" s="214"/>
      <c r="BW216" s="214"/>
      <c r="BX216" s="214"/>
      <c r="BY216" s="214"/>
      <c r="BZ216" s="214"/>
      <c r="CA216" s="214"/>
      <c r="CB216" s="214"/>
      <c r="CC216" s="214"/>
      <c r="CD216" s="214"/>
      <c r="CE216" s="214"/>
      <c r="CF216" s="214"/>
      <c r="CG216" s="214"/>
      <c r="CH216" s="214"/>
      <c r="CI216" s="214"/>
      <c r="CJ216" s="214"/>
      <c r="CK216" s="214"/>
      <c r="CL216" s="214"/>
      <c r="CM216" s="214"/>
      <c r="CN216" s="214"/>
      <c r="CO216" s="214"/>
      <c r="CP216" s="214"/>
      <c r="CQ216" s="214"/>
      <c r="CR216" s="214"/>
      <c r="CS216" s="214"/>
      <c r="CT216" s="214"/>
      <c r="CU216" s="214"/>
      <c r="CV216" s="214"/>
      <c r="CW216" s="214"/>
      <c r="CX216" s="214"/>
      <c r="CY216" s="214"/>
      <c r="CZ216" s="214"/>
      <c r="DA216" s="214"/>
      <c r="DB216" s="214"/>
      <c r="DC216" s="214"/>
      <c r="DD216" s="214"/>
      <c r="DE216" s="214"/>
      <c r="DF216" s="214"/>
      <c r="DG216" s="214"/>
      <c r="DH216" s="214"/>
      <c r="DI216" s="214"/>
      <c r="DJ216" s="214"/>
      <c r="DK216" s="214"/>
      <c r="DL216" s="214"/>
      <c r="DM216" s="214"/>
      <c r="DN216" s="214"/>
      <c r="DO216" s="214"/>
      <c r="DP216" s="214"/>
      <c r="DQ216" s="214"/>
      <c r="DR216" s="214"/>
      <c r="DS216" s="214"/>
      <c r="DT216" s="214"/>
      <c r="DU216" s="214"/>
      <c r="DV216" s="214"/>
      <c r="DW216" s="214"/>
      <c r="DX216" s="214"/>
      <c r="DY216" s="214"/>
      <c r="DZ216" s="214"/>
      <c r="EA216" s="214"/>
      <c r="EB216" s="214"/>
      <c r="EC216" s="214"/>
      <c r="ED216" s="214"/>
      <c r="EE216" s="214"/>
      <c r="EF216" s="214"/>
      <c r="EG216" s="214"/>
      <c r="EH216" s="214"/>
      <c r="EI216" s="214"/>
      <c r="EJ216" s="214"/>
      <c r="EK216" s="214"/>
      <c r="EL216" s="214"/>
      <c r="EM216" s="214"/>
      <c r="EN216" s="214"/>
      <c r="EO216" s="214"/>
      <c r="EP216" s="214"/>
      <c r="EQ216" s="214"/>
      <c r="ER216" s="214"/>
      <c r="ES216" s="214"/>
      <c r="ET216" s="214"/>
      <c r="EU216" s="214"/>
      <c r="EV216" s="214"/>
      <c r="EW216" s="214"/>
      <c r="EX216" s="214"/>
      <c r="EY216" s="214"/>
      <c r="EZ216" s="214"/>
      <c r="FA216" s="214"/>
      <c r="FB216" s="214"/>
      <c r="FC216" s="214"/>
      <c r="FD216" s="214"/>
      <c r="FE216" s="214"/>
      <c r="FF216" s="214"/>
      <c r="FG216" s="214"/>
      <c r="FH216" s="214"/>
      <c r="FI216" s="214"/>
      <c r="FJ216" s="214"/>
      <c r="FK216" s="214"/>
      <c r="FL216" s="214"/>
      <c r="FM216" s="214"/>
      <c r="FN216" s="214"/>
      <c r="FO216" s="214"/>
      <c r="FP216" s="214"/>
      <c r="FQ216" s="214"/>
      <c r="FR216" s="214"/>
      <c r="FS216" s="214"/>
      <c r="FT216" s="214"/>
      <c r="FU216" s="214"/>
      <c r="FV216" s="214"/>
      <c r="FW216" s="214"/>
      <c r="FX216" s="214"/>
      <c r="FY216" s="214"/>
      <c r="FZ216" s="214"/>
      <c r="GA216" s="214"/>
      <c r="GB216" s="214"/>
      <c r="GC216" s="214"/>
      <c r="GD216" s="214"/>
      <c r="GE216" s="214"/>
      <c r="GF216" s="214"/>
      <c r="GG216" s="214"/>
      <c r="GH216" s="214"/>
      <c r="GI216" s="214"/>
      <c r="GJ216" s="214"/>
      <c r="GK216" s="214"/>
      <c r="GL216" s="214"/>
      <c r="GM216" s="214"/>
      <c r="GN216" s="214"/>
      <c r="GO216" s="214"/>
      <c r="GP216" s="214"/>
      <c r="GQ216" s="214"/>
      <c r="GR216" s="214"/>
      <c r="GS216" s="214"/>
      <c r="GT216" s="214"/>
      <c r="GU216" s="214"/>
      <c r="GV216" s="214"/>
      <c r="GW216" s="214"/>
      <c r="GX216" s="214"/>
      <c r="GY216" s="53"/>
      <c r="GZ216" s="53"/>
      <c r="HA216" s="53"/>
      <c r="HB216" s="53"/>
    </row>
    <row r="217" spans="1:210" ht="14.1" customHeight="1" x14ac:dyDescent="0.3">
      <c r="A217" s="53"/>
      <c r="B217" s="53"/>
      <c r="C217" s="53"/>
      <c r="D217" s="54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53"/>
      <c r="AD217" s="53"/>
      <c r="AE217" s="46"/>
      <c r="AF217" s="53"/>
      <c r="AG217" s="54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53"/>
      <c r="BG217" s="53"/>
      <c r="BH217" s="53"/>
      <c r="BI217" s="211"/>
      <c r="BJ217" s="212"/>
      <c r="BK217" s="214"/>
      <c r="BL217" s="214"/>
      <c r="BM217" s="214"/>
      <c r="BN217" s="214"/>
      <c r="BO217" s="214"/>
      <c r="BP217" s="214"/>
      <c r="BQ217" s="214"/>
      <c r="BR217" s="214"/>
      <c r="BS217" s="214"/>
      <c r="BT217" s="214"/>
      <c r="BU217" s="214"/>
      <c r="BV217" s="214"/>
      <c r="BW217" s="214"/>
      <c r="BX217" s="214"/>
      <c r="BY217" s="214"/>
      <c r="BZ217" s="214"/>
      <c r="CA217" s="214"/>
      <c r="CB217" s="214"/>
      <c r="CC217" s="214"/>
      <c r="CD217" s="214"/>
      <c r="CE217" s="214"/>
      <c r="CF217" s="214"/>
      <c r="CG217" s="214"/>
      <c r="CH217" s="214"/>
      <c r="CI217" s="214"/>
      <c r="CJ217" s="214"/>
      <c r="CK217" s="214"/>
      <c r="CL217" s="214"/>
      <c r="CM217" s="214"/>
      <c r="CN217" s="214"/>
      <c r="CO217" s="214"/>
      <c r="CP217" s="214"/>
      <c r="CQ217" s="214"/>
      <c r="CR217" s="214"/>
      <c r="CS217" s="214"/>
      <c r="CT217" s="214"/>
      <c r="CU217" s="214"/>
      <c r="CV217" s="214"/>
      <c r="CW217" s="214"/>
      <c r="CX217" s="214"/>
      <c r="CY217" s="214"/>
      <c r="CZ217" s="214"/>
      <c r="DA217" s="214"/>
      <c r="DB217" s="214"/>
      <c r="DC217" s="214"/>
      <c r="DD217" s="214"/>
      <c r="DE217" s="214"/>
      <c r="DF217" s="214"/>
      <c r="DG217" s="214"/>
      <c r="DH217" s="214"/>
      <c r="DI217" s="214"/>
      <c r="DJ217" s="214"/>
      <c r="DK217" s="214"/>
      <c r="DL217" s="214"/>
      <c r="DM217" s="214"/>
      <c r="DN217" s="214"/>
      <c r="DO217" s="214"/>
      <c r="DP217" s="214"/>
      <c r="DQ217" s="214"/>
      <c r="DR217" s="214"/>
      <c r="DS217" s="214"/>
      <c r="DT217" s="214"/>
      <c r="DU217" s="214"/>
      <c r="DV217" s="214"/>
      <c r="DW217" s="214"/>
      <c r="DX217" s="214"/>
      <c r="DY217" s="214"/>
      <c r="DZ217" s="214"/>
      <c r="EA217" s="214"/>
      <c r="EB217" s="214"/>
      <c r="EC217" s="214"/>
      <c r="ED217" s="214"/>
      <c r="EE217" s="214"/>
      <c r="EF217" s="214"/>
      <c r="EG217" s="214"/>
      <c r="EH217" s="214"/>
      <c r="EI217" s="214"/>
      <c r="EJ217" s="214"/>
      <c r="EK217" s="214"/>
      <c r="EL217" s="214"/>
      <c r="EM217" s="214"/>
      <c r="EN217" s="214"/>
      <c r="EO217" s="214"/>
      <c r="EP217" s="214"/>
      <c r="EQ217" s="214"/>
      <c r="ER217" s="214"/>
      <c r="ES217" s="214"/>
      <c r="ET217" s="214"/>
      <c r="EU217" s="214"/>
      <c r="EV217" s="214"/>
      <c r="EW217" s="214"/>
      <c r="EX217" s="214"/>
      <c r="EY217" s="214"/>
      <c r="EZ217" s="214"/>
      <c r="FA217" s="214"/>
      <c r="FB217" s="214"/>
      <c r="FC217" s="214"/>
      <c r="FD217" s="214"/>
      <c r="FE217" s="214"/>
      <c r="FF217" s="214"/>
      <c r="FG217" s="214"/>
      <c r="FH217" s="214"/>
      <c r="FI217" s="214"/>
      <c r="FJ217" s="214"/>
      <c r="FK217" s="214"/>
      <c r="FL217" s="214"/>
      <c r="FM217" s="214"/>
      <c r="FN217" s="214"/>
      <c r="FO217" s="214"/>
      <c r="FP217" s="214"/>
      <c r="FQ217" s="214"/>
      <c r="FR217" s="214"/>
      <c r="FS217" s="214"/>
      <c r="FT217" s="214"/>
      <c r="FU217" s="214"/>
      <c r="FV217" s="214"/>
      <c r="FW217" s="214"/>
      <c r="FX217" s="214"/>
      <c r="FY217" s="214"/>
      <c r="FZ217" s="214"/>
      <c r="GA217" s="214"/>
      <c r="GB217" s="214"/>
      <c r="GC217" s="214"/>
      <c r="GD217" s="214"/>
      <c r="GE217" s="214"/>
      <c r="GF217" s="214"/>
      <c r="GG217" s="214"/>
      <c r="GH217" s="214"/>
      <c r="GI217" s="214"/>
      <c r="GJ217" s="214"/>
      <c r="GK217" s="214"/>
      <c r="GL217" s="214"/>
      <c r="GM217" s="214"/>
      <c r="GN217" s="214"/>
      <c r="GO217" s="214"/>
      <c r="GP217" s="214"/>
      <c r="GQ217" s="214"/>
      <c r="GR217" s="214"/>
      <c r="GS217" s="214"/>
      <c r="GT217" s="214"/>
      <c r="GU217" s="214"/>
      <c r="GV217" s="214"/>
      <c r="GW217" s="214"/>
      <c r="GX217" s="214"/>
      <c r="GY217" s="53"/>
      <c r="GZ217" s="53"/>
      <c r="HA217" s="53"/>
      <c r="HB217" s="53"/>
    </row>
    <row r="218" spans="1:210" ht="14.1" customHeight="1" x14ac:dyDescent="0.3">
      <c r="A218" s="53"/>
      <c r="B218" s="53"/>
      <c r="C218" s="53"/>
      <c r="D218" s="54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53"/>
      <c r="AD218" s="53"/>
      <c r="AE218" s="46"/>
      <c r="AF218" s="53"/>
      <c r="AG218" s="54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53"/>
      <c r="BG218" s="53"/>
      <c r="BH218" s="53"/>
      <c r="BI218" s="52"/>
      <c r="BJ218" s="52"/>
      <c r="BK218" s="214"/>
      <c r="BL218" s="214"/>
      <c r="BM218" s="214"/>
      <c r="BN218" s="214"/>
      <c r="BO218" s="214"/>
      <c r="BP218" s="214"/>
      <c r="BQ218" s="214"/>
      <c r="BR218" s="214"/>
      <c r="BS218" s="214"/>
      <c r="BT218" s="214"/>
      <c r="BU218" s="214"/>
      <c r="BV218" s="214"/>
      <c r="BW218" s="214"/>
      <c r="BX218" s="214"/>
      <c r="BY218" s="214"/>
      <c r="BZ218" s="214"/>
      <c r="CA218" s="214"/>
      <c r="CB218" s="214"/>
      <c r="CC218" s="214"/>
      <c r="CD218" s="214"/>
      <c r="CE218" s="214"/>
      <c r="CF218" s="214"/>
      <c r="CG218" s="214"/>
      <c r="CH218" s="214"/>
      <c r="CI218" s="214"/>
      <c r="CJ218" s="214"/>
      <c r="CK218" s="214"/>
      <c r="CL218" s="214"/>
      <c r="CM218" s="214"/>
      <c r="CN218" s="214"/>
      <c r="CO218" s="214"/>
      <c r="CP218" s="214"/>
      <c r="CQ218" s="214"/>
      <c r="CR218" s="214"/>
      <c r="CS218" s="214"/>
      <c r="CT218" s="214"/>
      <c r="CU218" s="214"/>
      <c r="CV218" s="214"/>
      <c r="CW218" s="214"/>
      <c r="CX218" s="214"/>
      <c r="CY218" s="214"/>
      <c r="CZ218" s="214"/>
      <c r="DA218" s="214"/>
      <c r="DB218" s="214"/>
      <c r="DC218" s="214"/>
      <c r="DD218" s="214"/>
      <c r="DE218" s="214"/>
      <c r="DF218" s="214"/>
      <c r="DG218" s="214"/>
      <c r="DH218" s="214"/>
      <c r="DI218" s="214"/>
      <c r="DJ218" s="214"/>
      <c r="DK218" s="214"/>
      <c r="DL218" s="214"/>
      <c r="DM218" s="214"/>
      <c r="DN218" s="214"/>
      <c r="DO218" s="214"/>
      <c r="DP218" s="214"/>
      <c r="DQ218" s="214"/>
      <c r="DR218" s="214"/>
      <c r="DS218" s="214"/>
      <c r="DT218" s="214"/>
      <c r="DU218" s="214"/>
      <c r="DV218" s="214"/>
      <c r="DW218" s="214"/>
      <c r="DX218" s="214"/>
      <c r="DY218" s="214"/>
      <c r="DZ218" s="214"/>
      <c r="EA218" s="214"/>
      <c r="EB218" s="214"/>
      <c r="EC218" s="214"/>
      <c r="ED218" s="214"/>
      <c r="EE218" s="214"/>
      <c r="EF218" s="214"/>
      <c r="EG218" s="214"/>
      <c r="EH218" s="214"/>
      <c r="EI218" s="214"/>
      <c r="EJ218" s="214"/>
      <c r="EK218" s="214"/>
      <c r="EL218" s="214"/>
      <c r="EM218" s="214"/>
      <c r="EN218" s="214"/>
      <c r="EO218" s="214"/>
      <c r="EP218" s="214"/>
      <c r="EQ218" s="214"/>
      <c r="ER218" s="214"/>
      <c r="ES218" s="214"/>
      <c r="ET218" s="214"/>
      <c r="EU218" s="214"/>
      <c r="EV218" s="214"/>
      <c r="EW218" s="214"/>
      <c r="EX218" s="214"/>
      <c r="EY218" s="214"/>
      <c r="EZ218" s="214"/>
      <c r="FA218" s="214"/>
      <c r="FB218" s="214"/>
      <c r="FC218" s="214"/>
      <c r="FD218" s="214"/>
      <c r="FE218" s="214"/>
      <c r="FF218" s="214"/>
      <c r="FG218" s="214"/>
      <c r="FH218" s="214"/>
      <c r="FI218" s="214"/>
      <c r="FJ218" s="214"/>
      <c r="FK218" s="214"/>
      <c r="FL218" s="214"/>
      <c r="FM218" s="214"/>
      <c r="FN218" s="214"/>
      <c r="FO218" s="214"/>
      <c r="FP218" s="214"/>
      <c r="FQ218" s="214"/>
      <c r="FR218" s="214"/>
      <c r="FS218" s="214"/>
      <c r="FT218" s="214"/>
      <c r="FU218" s="214"/>
      <c r="FV218" s="214"/>
      <c r="FW218" s="214"/>
      <c r="FX218" s="214"/>
      <c r="FY218" s="214"/>
      <c r="FZ218" s="214"/>
      <c r="GA218" s="214"/>
      <c r="GB218" s="214"/>
      <c r="GC218" s="214"/>
      <c r="GD218" s="214"/>
      <c r="GE218" s="214"/>
      <c r="GF218" s="214"/>
      <c r="GG218" s="214"/>
      <c r="GH218" s="214"/>
      <c r="GI218" s="214"/>
      <c r="GJ218" s="214"/>
      <c r="GK218" s="214"/>
      <c r="GL218" s="214"/>
      <c r="GM218" s="214"/>
      <c r="GN218" s="214"/>
      <c r="GO218" s="214"/>
      <c r="GP218" s="214"/>
      <c r="GQ218" s="214"/>
      <c r="GR218" s="214"/>
      <c r="GS218" s="214"/>
      <c r="GT218" s="214"/>
      <c r="GU218" s="214"/>
      <c r="GV218" s="214"/>
      <c r="GW218" s="214"/>
      <c r="GX218" s="214"/>
      <c r="GY218" s="53"/>
      <c r="GZ218" s="53"/>
      <c r="HA218" s="53"/>
      <c r="HB218" s="53"/>
    </row>
    <row r="219" spans="1:210" ht="14.1" customHeight="1" x14ac:dyDescent="0.3">
      <c r="A219" s="53"/>
      <c r="B219" s="53"/>
      <c r="C219" s="53"/>
      <c r="D219" s="54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53"/>
      <c r="AD219" s="53"/>
      <c r="AE219" s="46"/>
      <c r="AF219" s="53"/>
      <c r="AG219" s="54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53"/>
      <c r="BG219" s="53"/>
      <c r="BH219" s="53"/>
      <c r="BI219" s="211"/>
      <c r="BJ219" s="212"/>
      <c r="BK219" s="214"/>
      <c r="BL219" s="214"/>
      <c r="BM219" s="214"/>
      <c r="BN219" s="214"/>
      <c r="BO219" s="214"/>
      <c r="BP219" s="214"/>
      <c r="BQ219" s="214"/>
      <c r="BR219" s="214"/>
      <c r="BS219" s="214"/>
      <c r="BT219" s="214"/>
      <c r="BU219" s="214"/>
      <c r="BV219" s="214"/>
      <c r="BW219" s="214"/>
      <c r="BX219" s="214"/>
      <c r="BY219" s="214"/>
      <c r="BZ219" s="214"/>
      <c r="CA219" s="214"/>
      <c r="CB219" s="214"/>
      <c r="CC219" s="214"/>
      <c r="CD219" s="214"/>
      <c r="CE219" s="214"/>
      <c r="CF219" s="214"/>
      <c r="CG219" s="214"/>
      <c r="CH219" s="214"/>
      <c r="CI219" s="214"/>
      <c r="CJ219" s="214"/>
      <c r="CK219" s="214"/>
      <c r="CL219" s="214"/>
      <c r="CM219" s="214"/>
      <c r="CN219" s="214"/>
      <c r="CO219" s="214"/>
      <c r="CP219" s="214"/>
      <c r="CQ219" s="214"/>
      <c r="CR219" s="214"/>
      <c r="CS219" s="214"/>
      <c r="CT219" s="214"/>
      <c r="CU219" s="214"/>
      <c r="CV219" s="214"/>
      <c r="CW219" s="214"/>
      <c r="CX219" s="214"/>
      <c r="CY219" s="214"/>
      <c r="CZ219" s="214"/>
      <c r="DA219" s="214"/>
      <c r="DB219" s="214"/>
      <c r="DC219" s="214"/>
      <c r="DD219" s="214"/>
      <c r="DE219" s="214"/>
      <c r="DF219" s="214"/>
      <c r="DG219" s="214"/>
      <c r="DH219" s="214"/>
      <c r="DI219" s="214"/>
      <c r="DJ219" s="214"/>
      <c r="DK219" s="214"/>
      <c r="DL219" s="214"/>
      <c r="DM219" s="214"/>
      <c r="DN219" s="214"/>
      <c r="DO219" s="214"/>
      <c r="DP219" s="214"/>
      <c r="DQ219" s="214"/>
      <c r="DR219" s="214"/>
      <c r="DS219" s="214"/>
      <c r="DT219" s="214"/>
      <c r="DU219" s="214"/>
      <c r="DV219" s="214"/>
      <c r="DW219" s="214"/>
      <c r="DX219" s="214"/>
      <c r="DY219" s="214"/>
      <c r="DZ219" s="214"/>
      <c r="EA219" s="214"/>
      <c r="EB219" s="214"/>
      <c r="EC219" s="214"/>
      <c r="ED219" s="214"/>
      <c r="EE219" s="214"/>
      <c r="EF219" s="214"/>
      <c r="EG219" s="214"/>
      <c r="EH219" s="214"/>
      <c r="EI219" s="214"/>
      <c r="EJ219" s="214"/>
      <c r="EK219" s="214"/>
      <c r="EL219" s="214"/>
      <c r="EM219" s="214"/>
      <c r="EN219" s="214"/>
      <c r="EO219" s="214"/>
      <c r="EP219" s="214"/>
      <c r="EQ219" s="214"/>
      <c r="ER219" s="214"/>
      <c r="ES219" s="214"/>
      <c r="ET219" s="214"/>
      <c r="EU219" s="214"/>
      <c r="EV219" s="214"/>
      <c r="EW219" s="214"/>
      <c r="EX219" s="214"/>
      <c r="EY219" s="214"/>
      <c r="EZ219" s="214"/>
      <c r="FA219" s="214"/>
      <c r="FB219" s="214"/>
      <c r="FC219" s="214"/>
      <c r="FD219" s="214"/>
      <c r="FE219" s="214"/>
      <c r="FF219" s="214"/>
      <c r="FG219" s="214"/>
      <c r="FH219" s="214"/>
      <c r="FI219" s="214"/>
      <c r="FJ219" s="214"/>
      <c r="FK219" s="214"/>
      <c r="FL219" s="214"/>
      <c r="FM219" s="214"/>
      <c r="FN219" s="214"/>
      <c r="FO219" s="214"/>
      <c r="FP219" s="214"/>
      <c r="FQ219" s="214"/>
      <c r="FR219" s="214"/>
      <c r="FS219" s="214"/>
      <c r="FT219" s="214"/>
      <c r="FU219" s="214"/>
      <c r="FV219" s="214"/>
      <c r="FW219" s="214"/>
      <c r="FX219" s="214"/>
      <c r="FY219" s="214"/>
      <c r="FZ219" s="214"/>
      <c r="GA219" s="214"/>
      <c r="GB219" s="214"/>
      <c r="GC219" s="214"/>
      <c r="GD219" s="214"/>
      <c r="GE219" s="214"/>
      <c r="GF219" s="214"/>
      <c r="GG219" s="214"/>
      <c r="GH219" s="214"/>
      <c r="GI219" s="214"/>
      <c r="GJ219" s="214"/>
      <c r="GK219" s="214"/>
      <c r="GL219" s="214"/>
      <c r="GM219" s="214"/>
      <c r="GN219" s="214"/>
      <c r="GO219" s="214"/>
      <c r="GP219" s="214"/>
      <c r="GQ219" s="214"/>
      <c r="GR219" s="214"/>
      <c r="GS219" s="214"/>
      <c r="GT219" s="214"/>
      <c r="GU219" s="214"/>
      <c r="GV219" s="214"/>
      <c r="GW219" s="214"/>
      <c r="GX219" s="214"/>
      <c r="GY219" s="53"/>
      <c r="GZ219" s="53"/>
      <c r="HA219" s="53"/>
      <c r="HB219" s="53"/>
    </row>
    <row r="220" spans="1:210" ht="14.1" customHeight="1" x14ac:dyDescent="0.3">
      <c r="A220" s="53"/>
      <c r="B220" s="53"/>
      <c r="C220" s="53"/>
      <c r="D220" s="54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53"/>
      <c r="AD220" s="53"/>
      <c r="AE220" s="46"/>
      <c r="AF220" s="53"/>
      <c r="AG220" s="54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53"/>
      <c r="BG220" s="53"/>
      <c r="BH220" s="53"/>
      <c r="BI220" s="211"/>
      <c r="BJ220" s="212"/>
      <c r="BK220" s="214"/>
      <c r="BL220" s="214"/>
      <c r="BM220" s="214"/>
      <c r="BN220" s="214"/>
      <c r="BO220" s="214"/>
      <c r="BP220" s="214"/>
      <c r="BQ220" s="214"/>
      <c r="BR220" s="214"/>
      <c r="BS220" s="214"/>
      <c r="BT220" s="214"/>
      <c r="BU220" s="214"/>
      <c r="BV220" s="214"/>
      <c r="BW220" s="214"/>
      <c r="BX220" s="214"/>
      <c r="BY220" s="214"/>
      <c r="BZ220" s="214"/>
      <c r="CA220" s="214"/>
      <c r="CB220" s="214"/>
      <c r="CC220" s="214"/>
      <c r="CD220" s="214"/>
      <c r="CE220" s="214"/>
      <c r="CF220" s="214"/>
      <c r="CG220" s="214"/>
      <c r="CH220" s="214"/>
      <c r="CI220" s="214"/>
      <c r="CJ220" s="214"/>
      <c r="CK220" s="214"/>
      <c r="CL220" s="214"/>
      <c r="CM220" s="214"/>
      <c r="CN220" s="214"/>
      <c r="CO220" s="214"/>
      <c r="CP220" s="214"/>
      <c r="CQ220" s="214"/>
      <c r="CR220" s="214"/>
      <c r="CS220" s="214"/>
      <c r="CT220" s="214"/>
      <c r="CU220" s="214"/>
      <c r="CV220" s="214"/>
      <c r="CW220" s="214"/>
      <c r="CX220" s="214"/>
      <c r="CY220" s="214"/>
      <c r="CZ220" s="214"/>
      <c r="DA220" s="214"/>
      <c r="DB220" s="214"/>
      <c r="DC220" s="214"/>
      <c r="DD220" s="214"/>
      <c r="DE220" s="214"/>
      <c r="DF220" s="214"/>
      <c r="DG220" s="214"/>
      <c r="DH220" s="214"/>
      <c r="DI220" s="214"/>
      <c r="DJ220" s="214"/>
      <c r="DK220" s="214"/>
      <c r="DL220" s="214"/>
      <c r="DM220" s="214"/>
      <c r="DN220" s="214"/>
      <c r="DO220" s="214"/>
      <c r="DP220" s="214"/>
      <c r="DQ220" s="214"/>
      <c r="DR220" s="214"/>
      <c r="DS220" s="214"/>
      <c r="DT220" s="214"/>
      <c r="DU220" s="214"/>
      <c r="DV220" s="214"/>
      <c r="DW220" s="214"/>
      <c r="DX220" s="214"/>
      <c r="DY220" s="214"/>
      <c r="DZ220" s="214"/>
      <c r="EA220" s="214"/>
      <c r="EB220" s="214"/>
      <c r="EC220" s="214"/>
      <c r="ED220" s="214"/>
      <c r="EE220" s="214"/>
      <c r="EF220" s="214"/>
      <c r="EG220" s="214"/>
      <c r="EH220" s="214"/>
      <c r="EI220" s="214"/>
      <c r="EJ220" s="214"/>
      <c r="EK220" s="214"/>
      <c r="EL220" s="214"/>
      <c r="EM220" s="214"/>
      <c r="EN220" s="214"/>
      <c r="EO220" s="214"/>
      <c r="EP220" s="214"/>
      <c r="EQ220" s="214"/>
      <c r="ER220" s="214"/>
      <c r="ES220" s="214"/>
      <c r="ET220" s="214"/>
      <c r="EU220" s="214"/>
      <c r="EV220" s="214"/>
      <c r="EW220" s="214"/>
      <c r="EX220" s="214"/>
      <c r="EY220" s="214"/>
      <c r="EZ220" s="214"/>
      <c r="FA220" s="214"/>
      <c r="FB220" s="214"/>
      <c r="FC220" s="214"/>
      <c r="FD220" s="214"/>
      <c r="FE220" s="214"/>
      <c r="FF220" s="214"/>
      <c r="FG220" s="214"/>
      <c r="FH220" s="214"/>
      <c r="FI220" s="214"/>
      <c r="FJ220" s="214"/>
      <c r="FK220" s="214"/>
      <c r="FL220" s="214"/>
      <c r="FM220" s="214"/>
      <c r="FN220" s="214"/>
      <c r="FO220" s="214"/>
      <c r="FP220" s="214"/>
      <c r="FQ220" s="214"/>
      <c r="FR220" s="214"/>
      <c r="FS220" s="214"/>
      <c r="FT220" s="214"/>
      <c r="FU220" s="214"/>
      <c r="FV220" s="214"/>
      <c r="FW220" s="214"/>
      <c r="FX220" s="214"/>
      <c r="FY220" s="214"/>
      <c r="FZ220" s="214"/>
      <c r="GA220" s="214"/>
      <c r="GB220" s="214"/>
      <c r="GC220" s="214"/>
      <c r="GD220" s="214"/>
      <c r="GE220" s="214"/>
      <c r="GF220" s="214"/>
      <c r="GG220" s="214"/>
      <c r="GH220" s="214"/>
      <c r="GI220" s="214"/>
      <c r="GJ220" s="214"/>
      <c r="GK220" s="214"/>
      <c r="GL220" s="214"/>
      <c r="GM220" s="214"/>
      <c r="GN220" s="214"/>
      <c r="GO220" s="214"/>
      <c r="GP220" s="214"/>
      <c r="GQ220" s="214"/>
      <c r="GR220" s="214"/>
      <c r="GS220" s="214"/>
      <c r="GT220" s="214"/>
      <c r="GU220" s="214"/>
      <c r="GV220" s="214"/>
      <c r="GW220" s="214"/>
      <c r="GX220" s="214"/>
      <c r="GY220" s="53"/>
      <c r="GZ220" s="53"/>
      <c r="HA220" s="53"/>
      <c r="HB220" s="53"/>
    </row>
    <row r="221" spans="1:210" ht="14.1" customHeight="1" x14ac:dyDescent="0.3">
      <c r="A221" s="53"/>
      <c r="B221" s="53"/>
      <c r="C221" s="53"/>
      <c r="D221" s="54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53"/>
      <c r="AD221" s="53"/>
      <c r="AE221" s="46"/>
      <c r="AF221" s="53"/>
      <c r="AG221" s="54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53"/>
      <c r="BG221" s="53"/>
      <c r="BH221" s="53"/>
      <c r="BI221" s="52"/>
      <c r="BJ221" s="52"/>
      <c r="BK221" s="214"/>
      <c r="BL221" s="214"/>
      <c r="BM221" s="214"/>
      <c r="BN221" s="214"/>
      <c r="BO221" s="214"/>
      <c r="BP221" s="214"/>
      <c r="BQ221" s="214"/>
      <c r="BR221" s="214"/>
      <c r="BS221" s="214"/>
      <c r="BT221" s="214"/>
      <c r="BU221" s="214"/>
      <c r="BV221" s="214"/>
      <c r="BW221" s="214"/>
      <c r="BX221" s="214"/>
      <c r="BY221" s="214"/>
      <c r="BZ221" s="214"/>
      <c r="CA221" s="214"/>
      <c r="CB221" s="214"/>
      <c r="CC221" s="214"/>
      <c r="CD221" s="214"/>
      <c r="CE221" s="214"/>
      <c r="CF221" s="214"/>
      <c r="CG221" s="214"/>
      <c r="CH221" s="214"/>
      <c r="CI221" s="214"/>
      <c r="CJ221" s="214"/>
      <c r="CK221" s="214"/>
      <c r="CL221" s="214"/>
      <c r="CM221" s="214"/>
      <c r="CN221" s="214"/>
      <c r="CO221" s="214"/>
      <c r="CP221" s="214"/>
      <c r="CQ221" s="214"/>
      <c r="CR221" s="214"/>
      <c r="CS221" s="214"/>
      <c r="CT221" s="214"/>
      <c r="CU221" s="214"/>
      <c r="CV221" s="214"/>
      <c r="CW221" s="214"/>
      <c r="CX221" s="214"/>
      <c r="CY221" s="214"/>
      <c r="CZ221" s="214"/>
      <c r="DA221" s="214"/>
      <c r="DB221" s="214"/>
      <c r="DC221" s="214"/>
      <c r="DD221" s="214"/>
      <c r="DE221" s="214"/>
      <c r="DF221" s="214"/>
      <c r="DG221" s="214"/>
      <c r="DH221" s="214"/>
      <c r="DI221" s="214"/>
      <c r="DJ221" s="214"/>
      <c r="DK221" s="214"/>
      <c r="DL221" s="214"/>
      <c r="DM221" s="214"/>
      <c r="DN221" s="214"/>
      <c r="DO221" s="214"/>
      <c r="DP221" s="214"/>
      <c r="DQ221" s="214"/>
      <c r="DR221" s="214"/>
      <c r="DS221" s="214"/>
      <c r="DT221" s="214"/>
      <c r="DU221" s="214"/>
      <c r="DV221" s="214"/>
      <c r="DW221" s="214"/>
      <c r="DX221" s="214"/>
      <c r="DY221" s="214"/>
      <c r="DZ221" s="214"/>
      <c r="EA221" s="214"/>
      <c r="EB221" s="214"/>
      <c r="EC221" s="214"/>
      <c r="ED221" s="214"/>
      <c r="EE221" s="214"/>
      <c r="EF221" s="214"/>
      <c r="EG221" s="214"/>
      <c r="EH221" s="214"/>
      <c r="EI221" s="214"/>
      <c r="EJ221" s="214"/>
      <c r="EK221" s="214"/>
      <c r="EL221" s="214"/>
      <c r="EM221" s="214"/>
      <c r="EN221" s="214"/>
      <c r="EO221" s="214"/>
      <c r="EP221" s="214"/>
      <c r="EQ221" s="214"/>
      <c r="ER221" s="214"/>
      <c r="ES221" s="214"/>
      <c r="ET221" s="214"/>
      <c r="EU221" s="214"/>
      <c r="EV221" s="214"/>
      <c r="EW221" s="214"/>
      <c r="EX221" s="214"/>
      <c r="EY221" s="214"/>
      <c r="EZ221" s="214"/>
      <c r="FA221" s="214"/>
      <c r="FB221" s="214"/>
      <c r="FC221" s="214"/>
      <c r="FD221" s="214"/>
      <c r="FE221" s="214"/>
      <c r="FF221" s="214"/>
      <c r="FG221" s="214"/>
      <c r="FH221" s="214"/>
      <c r="FI221" s="214"/>
      <c r="FJ221" s="214"/>
      <c r="FK221" s="214"/>
      <c r="FL221" s="214"/>
      <c r="FM221" s="214"/>
      <c r="FN221" s="214"/>
      <c r="FO221" s="214"/>
      <c r="FP221" s="214"/>
      <c r="FQ221" s="214"/>
      <c r="FR221" s="214"/>
      <c r="FS221" s="214"/>
      <c r="FT221" s="214"/>
      <c r="FU221" s="214"/>
      <c r="FV221" s="214"/>
      <c r="FW221" s="214"/>
      <c r="FX221" s="214"/>
      <c r="FY221" s="214"/>
      <c r="FZ221" s="214"/>
      <c r="GA221" s="214"/>
      <c r="GB221" s="214"/>
      <c r="GC221" s="214"/>
      <c r="GD221" s="214"/>
      <c r="GE221" s="214"/>
      <c r="GF221" s="214"/>
      <c r="GG221" s="214"/>
      <c r="GH221" s="214"/>
      <c r="GI221" s="214"/>
      <c r="GJ221" s="214"/>
      <c r="GK221" s="214"/>
      <c r="GL221" s="214"/>
      <c r="GM221" s="214"/>
      <c r="GN221" s="214"/>
      <c r="GO221" s="214"/>
      <c r="GP221" s="214"/>
      <c r="GQ221" s="214"/>
      <c r="GR221" s="214"/>
      <c r="GS221" s="214"/>
      <c r="GT221" s="214"/>
      <c r="GU221" s="214"/>
      <c r="GV221" s="214"/>
      <c r="GW221" s="214"/>
      <c r="GX221" s="214"/>
      <c r="GY221" s="53"/>
      <c r="GZ221" s="53"/>
      <c r="HA221" s="53"/>
      <c r="HB221" s="53"/>
    </row>
    <row r="222" spans="1:210" ht="14.1" customHeight="1" x14ac:dyDescent="0.3">
      <c r="A222" s="53"/>
      <c r="B222" s="53"/>
      <c r="C222" s="53"/>
      <c r="D222" s="54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53"/>
      <c r="AD222" s="53"/>
      <c r="AE222" s="46"/>
      <c r="AF222" s="53"/>
      <c r="AG222" s="54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53"/>
      <c r="BG222" s="53"/>
      <c r="BH222" s="53"/>
      <c r="BI222" s="211"/>
      <c r="BJ222" s="212"/>
      <c r="BK222" s="214"/>
      <c r="BL222" s="214"/>
      <c r="BM222" s="214"/>
      <c r="BN222" s="214"/>
      <c r="BO222" s="214"/>
      <c r="BP222" s="214"/>
      <c r="BQ222" s="214"/>
      <c r="BR222" s="214"/>
      <c r="BS222" s="214"/>
      <c r="BT222" s="214"/>
      <c r="BU222" s="214"/>
      <c r="BV222" s="214"/>
      <c r="BW222" s="214"/>
      <c r="BX222" s="214"/>
      <c r="BY222" s="214"/>
      <c r="BZ222" s="214"/>
      <c r="CA222" s="214"/>
      <c r="CB222" s="214"/>
      <c r="CC222" s="214"/>
      <c r="CD222" s="214"/>
      <c r="CE222" s="214"/>
      <c r="CF222" s="214"/>
      <c r="CG222" s="214"/>
      <c r="CH222" s="214"/>
      <c r="CI222" s="214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4"/>
      <c r="CT222" s="214"/>
      <c r="CU222" s="214"/>
      <c r="CV222" s="214"/>
      <c r="CW222" s="214"/>
      <c r="CX222" s="214"/>
      <c r="CY222" s="214"/>
      <c r="CZ222" s="214"/>
      <c r="DA222" s="214"/>
      <c r="DB222" s="214"/>
      <c r="DC222" s="214"/>
      <c r="DD222" s="214"/>
      <c r="DE222" s="214"/>
      <c r="DF222" s="214"/>
      <c r="DG222" s="214"/>
      <c r="DH222" s="214"/>
      <c r="DI222" s="214"/>
      <c r="DJ222" s="214"/>
      <c r="DK222" s="214"/>
      <c r="DL222" s="214"/>
      <c r="DM222" s="214"/>
      <c r="DN222" s="214"/>
      <c r="DO222" s="214"/>
      <c r="DP222" s="214"/>
      <c r="DQ222" s="214"/>
      <c r="DR222" s="214"/>
      <c r="DS222" s="214"/>
      <c r="DT222" s="214"/>
      <c r="DU222" s="214"/>
      <c r="DV222" s="214"/>
      <c r="DW222" s="214"/>
      <c r="DX222" s="214"/>
      <c r="DY222" s="214"/>
      <c r="DZ222" s="214"/>
      <c r="EA222" s="214"/>
      <c r="EB222" s="214"/>
      <c r="EC222" s="214"/>
      <c r="ED222" s="214"/>
      <c r="EE222" s="214"/>
      <c r="EF222" s="214"/>
      <c r="EG222" s="214"/>
      <c r="EH222" s="214"/>
      <c r="EI222" s="214"/>
      <c r="EJ222" s="214"/>
      <c r="EK222" s="214"/>
      <c r="EL222" s="214"/>
      <c r="EM222" s="214"/>
      <c r="EN222" s="214"/>
      <c r="EO222" s="214"/>
      <c r="EP222" s="214"/>
      <c r="EQ222" s="214"/>
      <c r="ER222" s="214"/>
      <c r="ES222" s="214"/>
      <c r="ET222" s="214"/>
      <c r="EU222" s="214"/>
      <c r="EV222" s="214"/>
      <c r="EW222" s="214"/>
      <c r="EX222" s="214"/>
      <c r="EY222" s="214"/>
      <c r="EZ222" s="214"/>
      <c r="FA222" s="214"/>
      <c r="FB222" s="214"/>
      <c r="FC222" s="214"/>
      <c r="FD222" s="214"/>
      <c r="FE222" s="214"/>
      <c r="FF222" s="214"/>
      <c r="FG222" s="214"/>
      <c r="FH222" s="214"/>
      <c r="FI222" s="214"/>
      <c r="FJ222" s="214"/>
      <c r="FK222" s="214"/>
      <c r="FL222" s="214"/>
      <c r="FM222" s="214"/>
      <c r="FN222" s="214"/>
      <c r="FO222" s="214"/>
      <c r="FP222" s="214"/>
      <c r="FQ222" s="214"/>
      <c r="FR222" s="214"/>
      <c r="FS222" s="214"/>
      <c r="FT222" s="214"/>
      <c r="FU222" s="214"/>
      <c r="FV222" s="214"/>
      <c r="FW222" s="214"/>
      <c r="FX222" s="214"/>
      <c r="FY222" s="214"/>
      <c r="FZ222" s="214"/>
      <c r="GA222" s="214"/>
      <c r="GB222" s="214"/>
      <c r="GC222" s="214"/>
      <c r="GD222" s="214"/>
      <c r="GE222" s="214"/>
      <c r="GF222" s="214"/>
      <c r="GG222" s="214"/>
      <c r="GH222" s="214"/>
      <c r="GI222" s="214"/>
      <c r="GJ222" s="214"/>
      <c r="GK222" s="214"/>
      <c r="GL222" s="214"/>
      <c r="GM222" s="214"/>
      <c r="GN222" s="214"/>
      <c r="GO222" s="214"/>
      <c r="GP222" s="214"/>
      <c r="GQ222" s="214"/>
      <c r="GR222" s="214"/>
      <c r="GS222" s="214"/>
      <c r="GT222" s="214"/>
      <c r="GU222" s="214"/>
      <c r="GV222" s="214"/>
      <c r="GW222" s="214"/>
      <c r="GX222" s="214"/>
      <c r="GY222" s="53"/>
      <c r="GZ222" s="53"/>
      <c r="HA222" s="53"/>
      <c r="HB222" s="53"/>
    </row>
    <row r="223" spans="1:210" ht="14.1" customHeight="1" x14ac:dyDescent="0.3">
      <c r="A223" s="53"/>
      <c r="B223" s="53"/>
      <c r="C223" s="53"/>
      <c r="D223" s="54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53"/>
      <c r="AD223" s="56"/>
      <c r="AE223" s="46"/>
      <c r="AF223" s="53"/>
      <c r="AG223" s="54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53"/>
      <c r="BG223" s="56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</row>
    <row r="224" spans="1:210" ht="14.1" customHeight="1" x14ac:dyDescent="0.3">
      <c r="A224" s="53"/>
      <c r="B224" s="53"/>
      <c r="C224" s="53"/>
      <c r="D224" s="54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53"/>
      <c r="AD224" s="53"/>
      <c r="AE224" s="46"/>
      <c r="AF224" s="53"/>
      <c r="AG224" s="54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</row>
    <row r="225" spans="1:210" ht="14.1" customHeight="1" x14ac:dyDescent="0.3">
      <c r="A225" s="53"/>
      <c r="B225" s="53"/>
      <c r="C225" s="53"/>
      <c r="D225" s="46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53"/>
      <c r="AD225" s="56"/>
      <c r="AE225" s="46"/>
      <c r="AF225" s="53"/>
      <c r="AG225" s="46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53"/>
      <c r="BG225" s="56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</row>
    <row r="226" spans="1:210" ht="14.1" customHeight="1" x14ac:dyDescent="0.3">
      <c r="A226" s="53"/>
      <c r="B226" s="53"/>
      <c r="C226" s="53"/>
      <c r="D226" s="54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53"/>
      <c r="AD226" s="56"/>
      <c r="AE226" s="46"/>
      <c r="AF226" s="53"/>
      <c r="AG226" s="54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53"/>
      <c r="BG226" s="56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</row>
    <row r="227" spans="1:210" ht="14.1" customHeight="1" x14ac:dyDescent="0.3">
      <c r="A227" s="53"/>
      <c r="B227" s="53"/>
      <c r="C227" s="53"/>
      <c r="D227" s="54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53"/>
      <c r="AD227" s="56"/>
      <c r="AE227" s="46"/>
      <c r="AF227" s="53"/>
      <c r="AG227" s="54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53"/>
      <c r="BG227" s="56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</row>
    <row r="228" spans="1:210" ht="14.1" customHeight="1" x14ac:dyDescent="0.3">
      <c r="A228" s="53"/>
      <c r="B228" s="53"/>
      <c r="C228" s="53"/>
      <c r="D228" s="54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53"/>
      <c r="AD228" s="53"/>
      <c r="AE228" s="46"/>
      <c r="AF228" s="53"/>
      <c r="AG228" s="54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</row>
    <row r="229" spans="1:210" ht="14.1" customHeight="1" x14ac:dyDescent="0.3">
      <c r="A229" s="53"/>
      <c r="B229" s="53"/>
      <c r="C229" s="53"/>
      <c r="D229" s="54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53"/>
      <c r="AD229" s="56"/>
      <c r="AE229" s="216"/>
      <c r="AF229" s="53"/>
      <c r="AG229" s="54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53"/>
      <c r="BG229" s="56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</row>
    <row r="230" spans="1:210" ht="14.1" customHeight="1" x14ac:dyDescent="0.3">
      <c r="A230" s="53"/>
      <c r="B230" s="53"/>
      <c r="C230" s="53"/>
      <c r="D230" s="54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53"/>
      <c r="AD230" s="53"/>
      <c r="AE230" s="46"/>
      <c r="AF230" s="53"/>
      <c r="AG230" s="54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</row>
    <row r="231" spans="1:210" ht="14.1" customHeight="1" x14ac:dyDescent="0.3">
      <c r="A231" s="53"/>
      <c r="B231" s="53"/>
      <c r="C231" s="53"/>
      <c r="D231" s="54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53"/>
      <c r="AD231" s="56"/>
      <c r="AE231" s="46"/>
      <c r="AF231" s="53"/>
      <c r="AG231" s="54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53"/>
      <c r="BG231" s="56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</row>
    <row r="232" spans="1:210" ht="14.1" customHeight="1" x14ac:dyDescent="0.3">
      <c r="A232" s="53"/>
      <c r="B232" s="53"/>
      <c r="C232" s="53"/>
      <c r="D232" s="54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53"/>
      <c r="AD232" s="53"/>
      <c r="AE232" s="46"/>
      <c r="AF232" s="53"/>
      <c r="AG232" s="54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</row>
    <row r="233" spans="1:210" ht="14.1" customHeight="1" x14ac:dyDescent="0.3">
      <c r="A233" s="53"/>
      <c r="B233" s="53"/>
      <c r="C233" s="53"/>
      <c r="D233" s="54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53"/>
      <c r="AE233" s="46"/>
      <c r="AF233" s="53"/>
      <c r="AG233" s="54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</row>
    <row r="234" spans="1:210" ht="14.1" customHeight="1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46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</row>
    <row r="235" spans="1:210" ht="14.1" customHeight="1" x14ac:dyDescent="0.3">
      <c r="A235" s="53"/>
      <c r="B235" s="53"/>
      <c r="C235" s="46"/>
      <c r="D235" s="54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53"/>
      <c r="AD235" s="53"/>
      <c r="AE235" s="46"/>
      <c r="AF235" s="46"/>
      <c r="AG235" s="54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</row>
    <row r="236" spans="1:210" ht="14.1" customHeight="1" x14ac:dyDescent="0.3">
      <c r="A236" s="53"/>
      <c r="B236" s="53"/>
      <c r="C236" s="53"/>
      <c r="D236" s="46"/>
      <c r="E236" s="46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53"/>
      <c r="AD236" s="53"/>
      <c r="AE236" s="46"/>
      <c r="AF236" s="53"/>
      <c r="AG236" s="46"/>
      <c r="AH236" s="46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</row>
    <row r="237" spans="1:210" ht="14.1" customHeight="1" x14ac:dyDescent="0.3">
      <c r="A237" s="53"/>
      <c r="B237" s="53"/>
      <c r="C237" s="53"/>
      <c r="D237" s="54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53"/>
      <c r="AD237" s="53"/>
      <c r="AE237" s="46"/>
      <c r="AF237" s="53"/>
      <c r="AG237" s="54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</row>
    <row r="238" spans="1:210" ht="14.1" customHeight="1" x14ac:dyDescent="0.3">
      <c r="A238" s="53"/>
      <c r="B238" s="53"/>
      <c r="C238" s="53"/>
      <c r="D238" s="53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53"/>
      <c r="AD238" s="53"/>
      <c r="AE238" s="46"/>
      <c r="AF238" s="53"/>
      <c r="AG238" s="54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</row>
    <row r="239" spans="1:210" ht="14.1" customHeight="1" x14ac:dyDescent="0.3">
      <c r="A239" s="53"/>
      <c r="B239" s="53"/>
      <c r="C239" s="53"/>
      <c r="D239" s="54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53"/>
      <c r="AD239" s="53"/>
      <c r="AE239" s="46"/>
      <c r="AF239" s="53"/>
      <c r="AG239" s="54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</row>
    <row r="240" spans="1:210" ht="14.1" customHeight="1" x14ac:dyDescent="0.3">
      <c r="A240" s="53"/>
      <c r="B240" s="53"/>
      <c r="C240" s="53"/>
      <c r="D240" s="54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53"/>
      <c r="AD240" s="53"/>
      <c r="AE240" s="46"/>
      <c r="AF240" s="53"/>
      <c r="AG240" s="54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</row>
    <row r="241" spans="1:210" ht="14.1" customHeight="1" x14ac:dyDescent="0.3">
      <c r="A241" s="53"/>
      <c r="B241" s="53"/>
      <c r="C241" s="53"/>
      <c r="D241" s="54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53"/>
      <c r="AD241" s="53"/>
      <c r="AE241" s="46"/>
      <c r="AF241" s="53"/>
      <c r="AG241" s="54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</row>
    <row r="242" spans="1:210" ht="14.1" customHeight="1" x14ac:dyDescent="0.3">
      <c r="A242" s="53"/>
      <c r="B242" s="53"/>
      <c r="C242" s="53"/>
      <c r="D242" s="54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53"/>
      <c r="AD242" s="53"/>
      <c r="AE242" s="46"/>
      <c r="AF242" s="53"/>
      <c r="AG242" s="54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</row>
    <row r="243" spans="1:210" ht="14.1" customHeight="1" x14ac:dyDescent="0.3">
      <c r="A243" s="53"/>
      <c r="B243" s="53"/>
      <c r="C243" s="53"/>
      <c r="D243" s="54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53"/>
      <c r="AD243" s="53"/>
      <c r="AE243" s="46"/>
      <c r="AF243" s="53"/>
      <c r="AG243" s="54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  <c r="FA243" s="53"/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/>
      <c r="FY243" s="53"/>
      <c r="FZ243" s="53"/>
      <c r="GA243" s="53"/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3"/>
      <c r="GO243" s="53"/>
      <c r="GP243" s="53"/>
      <c r="GQ243" s="53"/>
      <c r="GR243" s="53"/>
      <c r="GS243" s="53"/>
      <c r="GT243" s="53"/>
      <c r="GU243" s="53"/>
      <c r="GV243" s="53"/>
      <c r="GW243" s="53"/>
      <c r="GX243" s="53"/>
      <c r="GY243" s="53"/>
      <c r="GZ243" s="53"/>
      <c r="HA243" s="53"/>
      <c r="HB243" s="53"/>
    </row>
    <row r="244" spans="1:210" ht="14.1" customHeight="1" x14ac:dyDescent="0.3">
      <c r="A244" s="53"/>
      <c r="B244" s="53"/>
      <c r="C244" s="53"/>
      <c r="D244" s="54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53"/>
      <c r="AD244" s="53"/>
      <c r="AE244" s="46"/>
      <c r="AF244" s="53"/>
      <c r="AG244" s="54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</row>
    <row r="245" spans="1:210" ht="14.1" customHeight="1" x14ac:dyDescent="0.3">
      <c r="A245" s="53"/>
      <c r="B245" s="53"/>
      <c r="C245" s="53"/>
      <c r="D245" s="54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53"/>
      <c r="AD245" s="53"/>
      <c r="AE245" s="46"/>
      <c r="AF245" s="53"/>
      <c r="AG245" s="54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/>
      <c r="FP245" s="53"/>
      <c r="FQ245" s="53"/>
      <c r="FR245" s="53"/>
      <c r="FS245" s="53"/>
      <c r="FT245" s="53"/>
      <c r="FU245" s="53"/>
      <c r="FV245" s="53"/>
      <c r="FW245" s="53"/>
      <c r="FX245" s="53"/>
      <c r="FY245" s="53"/>
      <c r="FZ245" s="53"/>
      <c r="GA245" s="53"/>
      <c r="GB245" s="53"/>
      <c r="GC245" s="53"/>
      <c r="GD245" s="53"/>
      <c r="GE245" s="53"/>
      <c r="GF245" s="53"/>
      <c r="GG245" s="53"/>
      <c r="GH245" s="53"/>
      <c r="GI245" s="53"/>
      <c r="GJ245" s="53"/>
      <c r="GK245" s="53"/>
      <c r="GL245" s="53"/>
      <c r="GM245" s="53"/>
      <c r="GN245" s="53"/>
      <c r="GO245" s="53"/>
      <c r="GP245" s="53"/>
      <c r="GQ245" s="53"/>
      <c r="GR245" s="53"/>
      <c r="GS245" s="53"/>
      <c r="GT245" s="53"/>
      <c r="GU245" s="53"/>
      <c r="GV245" s="53"/>
      <c r="GW245" s="53"/>
      <c r="GX245" s="53"/>
      <c r="GY245" s="53"/>
      <c r="GZ245" s="53"/>
      <c r="HA245" s="53"/>
      <c r="HB245" s="53"/>
    </row>
    <row r="246" spans="1:210" ht="14.1" customHeight="1" x14ac:dyDescent="0.3">
      <c r="A246" s="53"/>
      <c r="B246" s="53"/>
      <c r="C246" s="53"/>
      <c r="D246" s="54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53"/>
      <c r="AD246" s="56"/>
      <c r="AE246" s="46"/>
      <c r="AF246" s="53"/>
      <c r="AG246" s="54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53"/>
      <c r="BG246" s="56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  <c r="FA246" s="53"/>
      <c r="FB246" s="53"/>
      <c r="FC246" s="53"/>
      <c r="FD246" s="53"/>
      <c r="FE246" s="53"/>
      <c r="FF246" s="53"/>
      <c r="FG246" s="53"/>
      <c r="FH246" s="53"/>
      <c r="FI246" s="53"/>
      <c r="FJ246" s="53"/>
      <c r="FK246" s="53"/>
      <c r="FL246" s="53"/>
      <c r="FM246" s="53"/>
      <c r="FN246" s="53"/>
      <c r="FO246" s="53"/>
      <c r="FP246" s="53"/>
      <c r="FQ246" s="53"/>
      <c r="FR246" s="53"/>
      <c r="FS246" s="53"/>
      <c r="FT246" s="53"/>
      <c r="FU246" s="53"/>
      <c r="FV246" s="53"/>
      <c r="FW246" s="53"/>
      <c r="FX246" s="53"/>
      <c r="FY246" s="53"/>
      <c r="FZ246" s="53"/>
      <c r="GA246" s="53"/>
      <c r="GB246" s="53"/>
      <c r="GC246" s="53"/>
      <c r="GD246" s="53"/>
      <c r="GE246" s="53"/>
      <c r="GF246" s="53"/>
      <c r="GG246" s="53"/>
      <c r="GH246" s="53"/>
      <c r="GI246" s="53"/>
      <c r="GJ246" s="53"/>
      <c r="GK246" s="53"/>
      <c r="GL246" s="53"/>
      <c r="GM246" s="53"/>
      <c r="GN246" s="53"/>
      <c r="GO246" s="53"/>
      <c r="GP246" s="53"/>
      <c r="GQ246" s="53"/>
      <c r="GR246" s="53"/>
      <c r="GS246" s="53"/>
      <c r="GT246" s="53"/>
      <c r="GU246" s="53"/>
      <c r="GV246" s="53"/>
      <c r="GW246" s="53"/>
      <c r="GX246" s="53"/>
      <c r="GY246" s="53"/>
      <c r="GZ246" s="53"/>
      <c r="HA246" s="53"/>
      <c r="HB246" s="53"/>
    </row>
    <row r="247" spans="1:210" ht="14.1" customHeight="1" x14ac:dyDescent="0.3">
      <c r="A247" s="53"/>
      <c r="B247" s="53"/>
      <c r="C247" s="53"/>
      <c r="D247" s="54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53"/>
      <c r="AD247" s="53"/>
      <c r="AE247" s="46"/>
      <c r="AF247" s="53"/>
      <c r="AG247" s="54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/>
      <c r="FP247" s="53"/>
      <c r="FQ247" s="53"/>
      <c r="FR247" s="53"/>
      <c r="FS247" s="53"/>
      <c r="FT247" s="53"/>
      <c r="FU247" s="53"/>
      <c r="FV247" s="53"/>
      <c r="FW247" s="53"/>
      <c r="FX247" s="53"/>
      <c r="FY247" s="53"/>
      <c r="FZ247" s="53"/>
      <c r="GA247" s="53"/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3"/>
      <c r="GO247" s="53"/>
      <c r="GP247" s="53"/>
      <c r="GQ247" s="53"/>
      <c r="GR247" s="53"/>
      <c r="GS247" s="53"/>
      <c r="GT247" s="53"/>
      <c r="GU247" s="53"/>
      <c r="GV247" s="53"/>
      <c r="GW247" s="53"/>
      <c r="GX247" s="53"/>
      <c r="GY247" s="53"/>
      <c r="GZ247" s="53"/>
      <c r="HA247" s="53"/>
      <c r="HB247" s="53"/>
    </row>
    <row r="248" spans="1:210" ht="14.1" customHeight="1" x14ac:dyDescent="0.3">
      <c r="A248" s="53"/>
      <c r="B248" s="53"/>
      <c r="C248" s="53"/>
      <c r="D248" s="46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53"/>
      <c r="AD248" s="56"/>
      <c r="AE248" s="46"/>
      <c r="AF248" s="53"/>
      <c r="AG248" s="46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53"/>
      <c r="BG248" s="56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  <c r="FA248" s="53"/>
      <c r="FB248" s="53"/>
      <c r="FC248" s="53"/>
      <c r="FD248" s="53"/>
      <c r="FE248" s="53"/>
      <c r="FF248" s="53"/>
      <c r="FG248" s="53"/>
      <c r="FH248" s="53"/>
      <c r="FI248" s="53"/>
      <c r="FJ248" s="53"/>
      <c r="FK248" s="53"/>
      <c r="FL248" s="53"/>
      <c r="FM248" s="53"/>
      <c r="FN248" s="53"/>
      <c r="FO248" s="53"/>
      <c r="FP248" s="53"/>
      <c r="FQ248" s="53"/>
      <c r="FR248" s="53"/>
      <c r="FS248" s="53"/>
      <c r="FT248" s="53"/>
      <c r="FU248" s="53"/>
      <c r="FV248" s="53"/>
      <c r="FW248" s="53"/>
      <c r="FX248" s="53"/>
      <c r="FY248" s="53"/>
      <c r="FZ248" s="53"/>
      <c r="GA248" s="53"/>
      <c r="GB248" s="53"/>
      <c r="GC248" s="53"/>
      <c r="GD248" s="53"/>
      <c r="GE248" s="53"/>
      <c r="GF248" s="53"/>
      <c r="GG248" s="53"/>
      <c r="GH248" s="53"/>
      <c r="GI248" s="53"/>
      <c r="GJ248" s="53"/>
      <c r="GK248" s="53"/>
      <c r="GL248" s="53"/>
      <c r="GM248" s="53"/>
      <c r="GN248" s="53"/>
      <c r="GO248" s="53"/>
      <c r="GP248" s="53"/>
      <c r="GQ248" s="53"/>
      <c r="GR248" s="53"/>
      <c r="GS248" s="53"/>
      <c r="GT248" s="53"/>
      <c r="GU248" s="53"/>
      <c r="GV248" s="53"/>
      <c r="GW248" s="53"/>
      <c r="GX248" s="53"/>
      <c r="GY248" s="53"/>
      <c r="GZ248" s="53"/>
      <c r="HA248" s="53"/>
      <c r="HB248" s="53"/>
    </row>
    <row r="249" spans="1:210" ht="14.1" customHeight="1" x14ac:dyDescent="0.3">
      <c r="A249" s="53"/>
      <c r="B249" s="53"/>
      <c r="C249" s="53"/>
      <c r="D249" s="54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53"/>
      <c r="AD249" s="56"/>
      <c r="AE249" s="46"/>
      <c r="AF249" s="53"/>
      <c r="AG249" s="54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53"/>
      <c r="BG249" s="56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/>
      <c r="FP249" s="53"/>
      <c r="FQ249" s="53"/>
      <c r="FR249" s="53"/>
      <c r="FS249" s="53"/>
      <c r="FT249" s="53"/>
      <c r="FU249" s="53"/>
      <c r="FV249" s="53"/>
      <c r="FW249" s="53"/>
      <c r="FX249" s="53"/>
      <c r="FY249" s="53"/>
      <c r="FZ249" s="53"/>
      <c r="GA249" s="53"/>
      <c r="GB249" s="53"/>
      <c r="GC249" s="53"/>
      <c r="GD249" s="53"/>
      <c r="GE249" s="53"/>
      <c r="GF249" s="53"/>
      <c r="GG249" s="53"/>
      <c r="GH249" s="53"/>
      <c r="GI249" s="53"/>
      <c r="GJ249" s="53"/>
      <c r="GK249" s="53"/>
      <c r="GL249" s="53"/>
      <c r="GM249" s="53"/>
      <c r="GN249" s="53"/>
      <c r="GO249" s="53"/>
      <c r="GP249" s="53"/>
      <c r="GQ249" s="53"/>
      <c r="GR249" s="53"/>
      <c r="GS249" s="53"/>
      <c r="GT249" s="53"/>
      <c r="GU249" s="53"/>
      <c r="GV249" s="53"/>
      <c r="GW249" s="53"/>
      <c r="GX249" s="53"/>
      <c r="GY249" s="53"/>
      <c r="GZ249" s="53"/>
      <c r="HA249" s="53"/>
      <c r="HB249" s="53"/>
    </row>
    <row r="250" spans="1:210" ht="14.1" customHeight="1" x14ac:dyDescent="0.3">
      <c r="A250" s="53"/>
      <c r="B250" s="53"/>
      <c r="C250" s="53"/>
      <c r="D250" s="54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53"/>
      <c r="AD250" s="56"/>
      <c r="AE250" s="46"/>
      <c r="AF250" s="53"/>
      <c r="AG250" s="54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53"/>
      <c r="BG250" s="56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/>
      <c r="FP250" s="53"/>
      <c r="FQ250" s="53"/>
      <c r="FR250" s="53"/>
      <c r="FS250" s="53"/>
      <c r="FT250" s="53"/>
      <c r="FU250" s="53"/>
      <c r="FV250" s="53"/>
      <c r="FW250" s="53"/>
      <c r="FX250" s="53"/>
      <c r="FY250" s="53"/>
      <c r="FZ250" s="53"/>
      <c r="GA250" s="53"/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3"/>
      <c r="GO250" s="53"/>
      <c r="GP250" s="53"/>
      <c r="GQ250" s="53"/>
      <c r="GR250" s="53"/>
      <c r="GS250" s="53"/>
      <c r="GT250" s="53"/>
      <c r="GU250" s="53"/>
      <c r="GV250" s="53"/>
      <c r="GW250" s="53"/>
      <c r="GX250" s="53"/>
      <c r="GY250" s="53"/>
      <c r="GZ250" s="53"/>
      <c r="HA250" s="53"/>
      <c r="HB250" s="53"/>
    </row>
    <row r="251" spans="1:210" ht="14.1" customHeight="1" x14ac:dyDescent="0.3">
      <c r="A251" s="53"/>
      <c r="B251" s="53"/>
      <c r="C251" s="53"/>
      <c r="D251" s="54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53"/>
      <c r="AD251" s="53"/>
      <c r="AE251" s="46"/>
      <c r="AF251" s="53"/>
      <c r="AG251" s="54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  <c r="FA251" s="53"/>
      <c r="FB251" s="53"/>
      <c r="FC251" s="53"/>
      <c r="FD251" s="53"/>
      <c r="FE251" s="53"/>
      <c r="FF251" s="53"/>
      <c r="FG251" s="53"/>
      <c r="FH251" s="53"/>
      <c r="FI251" s="53"/>
      <c r="FJ251" s="53"/>
      <c r="FK251" s="53"/>
      <c r="FL251" s="53"/>
      <c r="FM251" s="53"/>
      <c r="FN251" s="53"/>
      <c r="FO251" s="53"/>
      <c r="FP251" s="53"/>
      <c r="FQ251" s="53"/>
      <c r="FR251" s="53"/>
      <c r="FS251" s="53"/>
      <c r="FT251" s="53"/>
      <c r="FU251" s="53"/>
      <c r="FV251" s="53"/>
      <c r="FW251" s="53"/>
      <c r="FX251" s="53"/>
      <c r="FY251" s="53"/>
      <c r="FZ251" s="53"/>
      <c r="GA251" s="53"/>
      <c r="GB251" s="53"/>
      <c r="GC251" s="53"/>
      <c r="GD251" s="53"/>
      <c r="GE251" s="53"/>
      <c r="GF251" s="53"/>
      <c r="GG251" s="53"/>
      <c r="GH251" s="53"/>
      <c r="GI251" s="53"/>
      <c r="GJ251" s="53"/>
      <c r="GK251" s="53"/>
      <c r="GL251" s="53"/>
      <c r="GM251" s="53"/>
      <c r="GN251" s="53"/>
      <c r="GO251" s="53"/>
      <c r="GP251" s="53"/>
      <c r="GQ251" s="53"/>
      <c r="GR251" s="53"/>
      <c r="GS251" s="53"/>
      <c r="GT251" s="53"/>
      <c r="GU251" s="53"/>
      <c r="GV251" s="53"/>
      <c r="GW251" s="53"/>
      <c r="GX251" s="53"/>
      <c r="GY251" s="53"/>
      <c r="GZ251" s="53"/>
      <c r="HA251" s="53"/>
      <c r="HB251" s="53"/>
    </row>
    <row r="252" spans="1:210" ht="14.1" customHeight="1" x14ac:dyDescent="0.3">
      <c r="A252" s="53"/>
      <c r="B252" s="53"/>
      <c r="C252" s="53"/>
      <c r="D252" s="54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53"/>
      <c r="AD252" s="56"/>
      <c r="AE252" s="216"/>
      <c r="AF252" s="53"/>
      <c r="AG252" s="54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53"/>
      <c r="BG252" s="56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/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3"/>
      <c r="GO252" s="53"/>
      <c r="GP252" s="53"/>
      <c r="GQ252" s="53"/>
      <c r="GR252" s="53"/>
      <c r="GS252" s="53"/>
      <c r="GT252" s="53"/>
      <c r="GU252" s="53"/>
      <c r="GV252" s="53"/>
      <c r="GW252" s="53"/>
      <c r="GX252" s="53"/>
      <c r="GY252" s="53"/>
      <c r="GZ252" s="53"/>
      <c r="HA252" s="53"/>
      <c r="HB252" s="53"/>
    </row>
    <row r="253" spans="1:210" ht="14.1" customHeight="1" x14ac:dyDescent="0.3">
      <c r="A253" s="53"/>
      <c r="B253" s="53"/>
      <c r="C253" s="53"/>
      <c r="D253" s="54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53"/>
      <c r="AD253" s="53"/>
      <c r="AE253" s="46"/>
      <c r="AF253" s="53"/>
      <c r="AG253" s="54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/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/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3"/>
      <c r="GO253" s="53"/>
      <c r="GP253" s="53"/>
      <c r="GQ253" s="53"/>
      <c r="GR253" s="53"/>
      <c r="GS253" s="53"/>
      <c r="GT253" s="53"/>
      <c r="GU253" s="53"/>
      <c r="GV253" s="53"/>
      <c r="GW253" s="53"/>
      <c r="GX253" s="53"/>
      <c r="GY253" s="53"/>
      <c r="GZ253" s="53"/>
      <c r="HA253" s="53"/>
      <c r="HB253" s="53"/>
    </row>
    <row r="254" spans="1:210" ht="14.1" customHeight="1" x14ac:dyDescent="0.3">
      <c r="A254" s="53"/>
      <c r="B254" s="53"/>
      <c r="C254" s="53"/>
      <c r="D254" s="54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53"/>
      <c r="AD254" s="56"/>
      <c r="AE254" s="46"/>
      <c r="AF254" s="53"/>
      <c r="AG254" s="54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53"/>
      <c r="BG254" s="56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</row>
    <row r="255" spans="1:210" ht="14.1" customHeight="1" x14ac:dyDescent="0.3">
      <c r="A255" s="53"/>
      <c r="B255" s="53"/>
      <c r="C255" s="53"/>
      <c r="D255" s="54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53"/>
      <c r="AD255" s="53"/>
      <c r="AE255" s="46"/>
      <c r="AF255" s="53"/>
      <c r="AG255" s="54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/>
      <c r="FP255" s="53"/>
      <c r="FQ255" s="53"/>
      <c r="FR255" s="53"/>
      <c r="FS255" s="53"/>
      <c r="FT255" s="53"/>
      <c r="FU255" s="53"/>
      <c r="FV255" s="53"/>
      <c r="FW255" s="53"/>
      <c r="FX255" s="53"/>
      <c r="FY255" s="53"/>
      <c r="FZ255" s="53"/>
      <c r="GA255" s="53"/>
      <c r="GB255" s="53"/>
      <c r="GC255" s="53"/>
      <c r="GD255" s="53"/>
      <c r="GE255" s="53"/>
      <c r="GF255" s="53"/>
      <c r="GG255" s="53"/>
      <c r="GH255" s="53"/>
      <c r="GI255" s="53"/>
      <c r="GJ255" s="53"/>
      <c r="GK255" s="53"/>
      <c r="GL255" s="53"/>
      <c r="GM255" s="53"/>
      <c r="GN255" s="53"/>
      <c r="GO255" s="53"/>
      <c r="GP255" s="53"/>
      <c r="GQ255" s="53"/>
      <c r="GR255" s="53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</row>
    <row r="256" spans="1:210" ht="14.1" customHeight="1" x14ac:dyDescent="0.3">
      <c r="A256" s="53"/>
      <c r="B256" s="53"/>
      <c r="C256" s="53"/>
      <c r="D256" s="54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53"/>
      <c r="AE256" s="46"/>
      <c r="AF256" s="53"/>
      <c r="AG256" s="54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  <c r="FA256" s="53"/>
      <c r="FB256" s="53"/>
      <c r="FC256" s="53"/>
      <c r="FD256" s="53"/>
      <c r="FE256" s="53"/>
      <c r="FF256" s="53"/>
      <c r="FG256" s="53"/>
      <c r="FH256" s="53"/>
      <c r="FI256" s="53"/>
      <c r="FJ256" s="53"/>
      <c r="FK256" s="53"/>
      <c r="FL256" s="53"/>
      <c r="FM256" s="53"/>
      <c r="FN256" s="53"/>
      <c r="FO256" s="53"/>
      <c r="FP256" s="53"/>
      <c r="FQ256" s="53"/>
      <c r="FR256" s="53"/>
      <c r="FS256" s="53"/>
      <c r="FT256" s="53"/>
      <c r="FU256" s="53"/>
      <c r="FV256" s="53"/>
      <c r="FW256" s="53"/>
      <c r="FX256" s="53"/>
      <c r="FY256" s="53"/>
      <c r="FZ256" s="53"/>
      <c r="GA256" s="53"/>
      <c r="GB256" s="53"/>
      <c r="GC256" s="53"/>
      <c r="GD256" s="53"/>
      <c r="GE256" s="53"/>
      <c r="GF256" s="53"/>
      <c r="GG256" s="53"/>
      <c r="GH256" s="53"/>
      <c r="GI256" s="53"/>
      <c r="GJ256" s="53"/>
      <c r="GK256" s="53"/>
      <c r="GL256" s="53"/>
      <c r="GM256" s="53"/>
      <c r="GN256" s="53"/>
      <c r="GO256" s="53"/>
      <c r="GP256" s="53"/>
      <c r="GQ256" s="53"/>
      <c r="GR256" s="53"/>
      <c r="GS256" s="53"/>
      <c r="GT256" s="53"/>
      <c r="GU256" s="53"/>
      <c r="GV256" s="53"/>
      <c r="GW256" s="53"/>
      <c r="GX256" s="53"/>
      <c r="GY256" s="53"/>
      <c r="GZ256" s="53"/>
      <c r="HA256" s="53"/>
      <c r="HB256" s="53"/>
    </row>
    <row r="257" spans="1:210" ht="14.1" customHeight="1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46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/>
      <c r="FK257" s="53"/>
      <c r="FL257" s="53"/>
      <c r="FM257" s="53"/>
      <c r="FN257" s="53"/>
      <c r="FO257" s="53"/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/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3"/>
      <c r="GO257" s="53"/>
      <c r="GP257" s="53"/>
      <c r="GQ257" s="53"/>
      <c r="GR257" s="53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</row>
    <row r="258" spans="1:210" ht="14.1" customHeight="1" x14ac:dyDescent="0.3">
      <c r="A258" s="53"/>
      <c r="B258" s="53"/>
      <c r="C258" s="46"/>
      <c r="D258" s="54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53"/>
      <c r="AD258" s="53"/>
      <c r="AE258" s="46"/>
      <c r="AF258" s="46"/>
      <c r="AG258" s="54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3"/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3"/>
      <c r="GO258" s="53"/>
      <c r="GP258" s="53"/>
      <c r="GQ258" s="53"/>
      <c r="GR258" s="53"/>
      <c r="GS258" s="53"/>
      <c r="GT258" s="53"/>
      <c r="GU258" s="53"/>
      <c r="GV258" s="53"/>
      <c r="GW258" s="53"/>
      <c r="GX258" s="53"/>
      <c r="GY258" s="53"/>
      <c r="GZ258" s="53"/>
      <c r="HA258" s="53"/>
      <c r="HB258" s="53"/>
    </row>
    <row r="259" spans="1:210" ht="14.1" customHeight="1" x14ac:dyDescent="0.3">
      <c r="A259" s="53"/>
      <c r="B259" s="53"/>
      <c r="C259" s="53"/>
      <c r="D259" s="46"/>
      <c r="E259" s="46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53"/>
      <c r="AD259" s="53"/>
      <c r="AE259" s="46"/>
      <c r="AF259" s="53"/>
      <c r="AG259" s="46"/>
      <c r="AH259" s="46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/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3"/>
      <c r="GO259" s="53"/>
      <c r="GP259" s="53"/>
      <c r="GQ259" s="53"/>
      <c r="GR259" s="53"/>
      <c r="GS259" s="53"/>
      <c r="GT259" s="53"/>
      <c r="GU259" s="53"/>
      <c r="GV259" s="53"/>
      <c r="GW259" s="53"/>
      <c r="GX259" s="53"/>
      <c r="GY259" s="53"/>
      <c r="GZ259" s="53"/>
      <c r="HA259" s="53"/>
      <c r="HB259" s="53"/>
    </row>
    <row r="260" spans="1:210" ht="14.1" customHeight="1" x14ac:dyDescent="0.3">
      <c r="A260" s="53"/>
      <c r="B260" s="53"/>
      <c r="C260" s="53"/>
      <c r="D260" s="54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53"/>
      <c r="AD260" s="53"/>
      <c r="AE260" s="46"/>
      <c r="AF260" s="53"/>
      <c r="AG260" s="54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  <c r="FA260" s="53"/>
      <c r="FB260" s="53"/>
      <c r="FC260" s="53"/>
      <c r="FD260" s="53"/>
      <c r="FE260" s="53"/>
      <c r="FF260" s="53"/>
      <c r="FG260" s="53"/>
      <c r="FH260" s="53"/>
      <c r="FI260" s="53"/>
      <c r="FJ260" s="53"/>
      <c r="FK260" s="53"/>
      <c r="FL260" s="53"/>
      <c r="FM260" s="53"/>
      <c r="FN260" s="53"/>
      <c r="FO260" s="53"/>
      <c r="FP260" s="53"/>
      <c r="FQ260" s="53"/>
      <c r="FR260" s="53"/>
      <c r="FS260" s="53"/>
      <c r="FT260" s="53"/>
      <c r="FU260" s="53"/>
      <c r="FV260" s="53"/>
      <c r="FW260" s="53"/>
      <c r="FX260" s="53"/>
      <c r="FY260" s="53"/>
      <c r="FZ260" s="53"/>
      <c r="GA260" s="53"/>
      <c r="GB260" s="53"/>
      <c r="GC260" s="53"/>
      <c r="GD260" s="53"/>
      <c r="GE260" s="53"/>
      <c r="GF260" s="53"/>
      <c r="GG260" s="53"/>
      <c r="GH260" s="53"/>
      <c r="GI260" s="53"/>
      <c r="GJ260" s="53"/>
      <c r="GK260" s="53"/>
      <c r="GL260" s="53"/>
      <c r="GM260" s="53"/>
      <c r="GN260" s="53"/>
      <c r="GO260" s="53"/>
      <c r="GP260" s="53"/>
      <c r="GQ260" s="53"/>
      <c r="GR260" s="53"/>
      <c r="GS260" s="53"/>
      <c r="GT260" s="53"/>
      <c r="GU260" s="53"/>
      <c r="GV260" s="53"/>
      <c r="GW260" s="53"/>
      <c r="GX260" s="53"/>
      <c r="GY260" s="53"/>
      <c r="GZ260" s="53"/>
      <c r="HA260" s="53"/>
      <c r="HB260" s="53"/>
    </row>
    <row r="261" spans="1:210" ht="14.1" customHeight="1" x14ac:dyDescent="0.3">
      <c r="A261" s="53"/>
      <c r="B261" s="53"/>
      <c r="C261" s="53"/>
      <c r="D261" s="53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53"/>
      <c r="AD261" s="53"/>
      <c r="AE261" s="46"/>
      <c r="AF261" s="53"/>
      <c r="AG261" s="54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/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3"/>
      <c r="GO261" s="53"/>
      <c r="GP261" s="53"/>
      <c r="GQ261" s="53"/>
      <c r="GR261" s="53"/>
      <c r="GS261" s="53"/>
      <c r="GT261" s="53"/>
      <c r="GU261" s="53"/>
      <c r="GV261" s="53"/>
      <c r="GW261" s="53"/>
      <c r="GX261" s="53"/>
      <c r="GY261" s="53"/>
      <c r="GZ261" s="53"/>
      <c r="HA261" s="53"/>
      <c r="HB261" s="53"/>
    </row>
    <row r="262" spans="1:210" ht="14.1" customHeight="1" x14ac:dyDescent="0.3">
      <c r="A262" s="53"/>
      <c r="B262" s="53"/>
      <c r="C262" s="53"/>
      <c r="D262" s="54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53"/>
      <c r="AD262" s="53"/>
      <c r="AE262" s="46"/>
      <c r="AF262" s="53"/>
      <c r="AG262" s="54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/>
      <c r="FV262" s="53"/>
      <c r="FW262" s="53"/>
      <c r="FX262" s="53"/>
      <c r="FY262" s="53"/>
      <c r="FZ262" s="53"/>
      <c r="GA262" s="53"/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3"/>
      <c r="GO262" s="53"/>
      <c r="GP262" s="53"/>
      <c r="GQ262" s="53"/>
      <c r="GR262" s="53"/>
      <c r="GS262" s="53"/>
      <c r="GT262" s="53"/>
      <c r="GU262" s="53"/>
      <c r="GV262" s="53"/>
      <c r="GW262" s="53"/>
      <c r="GX262" s="53"/>
      <c r="GY262" s="53"/>
      <c r="GZ262" s="53"/>
      <c r="HA262" s="53"/>
      <c r="HB262" s="53"/>
    </row>
    <row r="263" spans="1:210" ht="14.1" customHeight="1" x14ac:dyDescent="0.3">
      <c r="A263" s="53"/>
      <c r="B263" s="53"/>
      <c r="C263" s="53"/>
      <c r="D263" s="54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53"/>
      <c r="AD263" s="53"/>
      <c r="AE263" s="46"/>
      <c r="AF263" s="53"/>
      <c r="AG263" s="54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</row>
    <row r="264" spans="1:210" ht="14.1" customHeight="1" x14ac:dyDescent="0.3">
      <c r="A264" s="53"/>
      <c r="B264" s="53"/>
      <c r="C264" s="53"/>
      <c r="D264" s="54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53"/>
      <c r="AD264" s="53"/>
      <c r="AE264" s="46"/>
      <c r="AF264" s="53"/>
      <c r="AG264" s="54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  <c r="FA264" s="53"/>
      <c r="FB264" s="53"/>
      <c r="FC264" s="53"/>
      <c r="FD264" s="53"/>
      <c r="FE264" s="53"/>
      <c r="FF264" s="53"/>
      <c r="FG264" s="53"/>
      <c r="FH264" s="53"/>
      <c r="FI264" s="53"/>
      <c r="FJ264" s="53"/>
      <c r="FK264" s="53"/>
      <c r="FL264" s="53"/>
      <c r="FM264" s="53"/>
      <c r="FN264" s="53"/>
      <c r="FO264" s="53"/>
      <c r="FP264" s="53"/>
      <c r="FQ264" s="53"/>
      <c r="FR264" s="53"/>
      <c r="FS264" s="53"/>
      <c r="FT264" s="53"/>
      <c r="FU264" s="53"/>
      <c r="FV264" s="53"/>
      <c r="FW264" s="53"/>
      <c r="FX264" s="53"/>
      <c r="FY264" s="53"/>
      <c r="FZ264" s="53"/>
      <c r="GA264" s="53"/>
      <c r="GB264" s="53"/>
      <c r="GC264" s="53"/>
      <c r="GD264" s="53"/>
      <c r="GE264" s="53"/>
      <c r="GF264" s="53"/>
      <c r="GG264" s="53"/>
      <c r="GH264" s="53"/>
      <c r="GI264" s="53"/>
      <c r="GJ264" s="53"/>
      <c r="GK264" s="53"/>
      <c r="GL264" s="53"/>
      <c r="GM264" s="53"/>
      <c r="GN264" s="53"/>
      <c r="GO264" s="53"/>
      <c r="GP264" s="53"/>
      <c r="GQ264" s="53"/>
      <c r="GR264" s="53"/>
      <c r="GS264" s="53"/>
      <c r="GT264" s="53"/>
      <c r="GU264" s="53"/>
      <c r="GV264" s="53"/>
      <c r="GW264" s="53"/>
      <c r="GX264" s="53"/>
      <c r="GY264" s="53"/>
      <c r="GZ264" s="53"/>
      <c r="HA264" s="53"/>
      <c r="HB264" s="53"/>
    </row>
    <row r="265" spans="1:210" ht="14.1" customHeight="1" x14ac:dyDescent="0.3">
      <c r="A265" s="53"/>
      <c r="B265" s="53"/>
      <c r="C265" s="53"/>
      <c r="D265" s="54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53"/>
      <c r="AD265" s="53"/>
      <c r="AE265" s="46"/>
      <c r="AF265" s="53"/>
      <c r="AG265" s="54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</row>
    <row r="266" spans="1:210" ht="14.1" customHeight="1" x14ac:dyDescent="0.3">
      <c r="A266" s="53"/>
      <c r="B266" s="53"/>
      <c r="C266" s="53"/>
      <c r="D266" s="54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53"/>
      <c r="AD266" s="53"/>
      <c r="AE266" s="46"/>
      <c r="AF266" s="53"/>
      <c r="AG266" s="54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</row>
    <row r="267" spans="1:210" ht="14.1" customHeight="1" x14ac:dyDescent="0.3">
      <c r="A267" s="53"/>
      <c r="B267" s="53"/>
      <c r="C267" s="53"/>
      <c r="D267" s="54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53"/>
      <c r="AD267" s="53"/>
      <c r="AE267" s="46"/>
      <c r="AF267" s="53"/>
      <c r="AG267" s="54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</row>
    <row r="268" spans="1:210" ht="14.1" customHeight="1" x14ac:dyDescent="0.3">
      <c r="A268" s="53"/>
      <c r="B268" s="53"/>
      <c r="C268" s="53"/>
      <c r="D268" s="54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53"/>
      <c r="AD268" s="53"/>
      <c r="AE268" s="46"/>
      <c r="AF268" s="53"/>
      <c r="AG268" s="54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</row>
    <row r="269" spans="1:210" ht="14.1" customHeight="1" x14ac:dyDescent="0.3">
      <c r="A269" s="53"/>
      <c r="B269" s="53"/>
      <c r="C269" s="53"/>
      <c r="D269" s="54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53"/>
      <c r="AD269" s="56"/>
      <c r="AE269" s="46"/>
      <c r="AF269" s="53"/>
      <c r="AG269" s="54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53"/>
      <c r="BG269" s="56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</row>
    <row r="270" spans="1:210" ht="14.1" customHeight="1" x14ac:dyDescent="0.3">
      <c r="A270" s="53"/>
      <c r="B270" s="53"/>
      <c r="C270" s="53"/>
      <c r="D270" s="54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53"/>
      <c r="AD270" s="53"/>
      <c r="AE270" s="46"/>
      <c r="AF270" s="53"/>
      <c r="AG270" s="54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</row>
    <row r="271" spans="1:210" ht="14.1" customHeight="1" x14ac:dyDescent="0.3">
      <c r="A271" s="53"/>
      <c r="B271" s="53"/>
      <c r="C271" s="53"/>
      <c r="D271" s="46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53"/>
      <c r="AD271" s="56"/>
      <c r="AE271" s="46"/>
      <c r="AF271" s="53"/>
      <c r="AG271" s="46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53"/>
      <c r="BG271" s="56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</row>
    <row r="272" spans="1:210" ht="14.1" customHeight="1" x14ac:dyDescent="0.3">
      <c r="A272" s="53"/>
      <c r="B272" s="53"/>
      <c r="C272" s="53"/>
      <c r="D272" s="54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53"/>
      <c r="AD272" s="56"/>
      <c r="AE272" s="46"/>
      <c r="AF272" s="53"/>
      <c r="AG272" s="54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53"/>
      <c r="BG272" s="56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</row>
    <row r="273" spans="1:70" ht="14.1" customHeight="1" x14ac:dyDescent="0.3">
      <c r="A273" s="53"/>
      <c r="B273" s="53"/>
      <c r="C273" s="53"/>
      <c r="D273" s="54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53"/>
      <c r="AD273" s="56"/>
      <c r="AE273" s="46"/>
      <c r="AF273" s="53"/>
      <c r="AG273" s="54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53"/>
      <c r="BG273" s="56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</row>
    <row r="274" spans="1:70" ht="14.1" customHeight="1" x14ac:dyDescent="0.3">
      <c r="A274" s="53"/>
      <c r="B274" s="53"/>
      <c r="C274" s="53"/>
      <c r="D274" s="54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53"/>
      <c r="AD274" s="53"/>
      <c r="AE274" s="46"/>
      <c r="AF274" s="53"/>
      <c r="AG274" s="54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</row>
    <row r="275" spans="1:70" ht="14.1" customHeight="1" x14ac:dyDescent="0.3">
      <c r="A275" s="53"/>
      <c r="B275" s="53"/>
      <c r="C275" s="53"/>
      <c r="D275" s="54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53"/>
      <c r="AD275" s="56"/>
      <c r="AE275" s="46"/>
      <c r="AF275" s="53"/>
      <c r="AG275" s="54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53"/>
      <c r="BG275" s="56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</row>
    <row r="276" spans="1:70" ht="14.1" customHeight="1" x14ac:dyDescent="0.3">
      <c r="A276" s="53"/>
      <c r="B276" s="53"/>
      <c r="C276" s="53"/>
      <c r="D276" s="54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53"/>
      <c r="AD276" s="53"/>
      <c r="AE276" s="46"/>
      <c r="AF276" s="53"/>
      <c r="AG276" s="54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</row>
    <row r="277" spans="1:70" ht="14.1" customHeight="1" x14ac:dyDescent="0.3">
      <c r="A277" s="53"/>
      <c r="B277" s="53"/>
      <c r="C277" s="53"/>
      <c r="D277" s="54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53"/>
      <c r="AD277" s="56"/>
      <c r="AE277" s="46"/>
      <c r="AF277" s="53"/>
      <c r="AG277" s="54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53"/>
      <c r="BG277" s="56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</row>
    <row r="278" spans="1:70" ht="14.1" customHeight="1" x14ac:dyDescent="0.3">
      <c r="A278" s="53"/>
      <c r="B278" s="53"/>
      <c r="C278" s="53"/>
      <c r="D278" s="54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53"/>
      <c r="AD278" s="53"/>
      <c r="AE278" s="46"/>
      <c r="AF278" s="53"/>
      <c r="AG278" s="54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</row>
    <row r="279" spans="1:70" ht="14.1" customHeight="1" x14ac:dyDescent="0.3">
      <c r="A279" s="53"/>
      <c r="B279" s="53"/>
      <c r="C279" s="53"/>
      <c r="D279" s="54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53"/>
      <c r="AE279" s="46"/>
      <c r="AF279" s="53"/>
      <c r="AG279" s="54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</row>
    <row r="280" spans="1:70" ht="14.1" customHeight="1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46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</row>
    <row r="281" spans="1:70" ht="14.1" customHeight="1" x14ac:dyDescent="0.3">
      <c r="A281" s="53"/>
      <c r="B281" s="53"/>
      <c r="C281" s="46"/>
      <c r="D281" s="54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53"/>
      <c r="AD281" s="53"/>
      <c r="AE281" s="46"/>
      <c r="AF281" s="46"/>
      <c r="AG281" s="54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</row>
    <row r="282" spans="1:70" ht="14.1" customHeight="1" x14ac:dyDescent="0.3">
      <c r="A282" s="53"/>
      <c r="B282" s="53"/>
      <c r="C282" s="53"/>
      <c r="D282" s="46"/>
      <c r="E282" s="46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53"/>
      <c r="AD282" s="53"/>
      <c r="AE282" s="46"/>
      <c r="AF282" s="53"/>
      <c r="AG282" s="46"/>
      <c r="AH282" s="46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</row>
    <row r="283" spans="1:70" ht="14.1" customHeight="1" x14ac:dyDescent="0.3">
      <c r="A283" s="53"/>
      <c r="B283" s="53"/>
      <c r="C283" s="53"/>
      <c r="D283" s="54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53"/>
      <c r="AD283" s="53"/>
      <c r="AE283" s="46"/>
      <c r="AF283" s="53"/>
      <c r="AG283" s="54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</row>
    <row r="284" spans="1:70" ht="14.1" customHeight="1" x14ac:dyDescent="0.3">
      <c r="A284" s="53"/>
      <c r="B284" s="53"/>
      <c r="C284" s="53"/>
      <c r="D284" s="53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53"/>
      <c r="AD284" s="53"/>
      <c r="AE284" s="46"/>
      <c r="AF284" s="53"/>
      <c r="AG284" s="54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</row>
    <row r="285" spans="1:70" ht="14.1" customHeight="1" x14ac:dyDescent="0.3">
      <c r="A285" s="53"/>
      <c r="B285" s="53"/>
      <c r="C285" s="53"/>
      <c r="D285" s="54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53"/>
      <c r="AD285" s="53"/>
      <c r="AE285" s="46"/>
      <c r="AF285" s="53"/>
      <c r="AG285" s="54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</row>
    <row r="286" spans="1:70" ht="14.1" customHeight="1" x14ac:dyDescent="0.3">
      <c r="A286" s="53"/>
      <c r="B286" s="53"/>
      <c r="C286" s="53"/>
      <c r="D286" s="54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53"/>
      <c r="AD286" s="53"/>
      <c r="AE286" s="46"/>
      <c r="AF286" s="53"/>
      <c r="AG286" s="54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</row>
    <row r="287" spans="1:70" ht="14.1" customHeight="1" x14ac:dyDescent="0.3">
      <c r="A287" s="53"/>
      <c r="B287" s="53"/>
      <c r="C287" s="53"/>
      <c r="D287" s="54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53"/>
      <c r="AD287" s="53"/>
      <c r="AE287" s="46"/>
      <c r="AF287" s="53"/>
      <c r="AG287" s="54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</row>
    <row r="288" spans="1:70" ht="14.1" customHeight="1" x14ac:dyDescent="0.3">
      <c r="A288" s="53"/>
      <c r="B288" s="53"/>
      <c r="C288" s="53"/>
      <c r="D288" s="54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53"/>
      <c r="AD288" s="53"/>
      <c r="AE288" s="46"/>
      <c r="AF288" s="53"/>
      <c r="AG288" s="54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</row>
    <row r="289" spans="1:70" ht="14.1" customHeight="1" x14ac:dyDescent="0.3">
      <c r="A289" s="53"/>
      <c r="B289" s="53"/>
      <c r="C289" s="53"/>
      <c r="D289" s="54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53"/>
      <c r="AD289" s="53"/>
      <c r="AE289" s="46"/>
      <c r="AF289" s="53"/>
      <c r="AG289" s="54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</row>
    <row r="290" spans="1:70" s="37" customFormat="1" ht="14.1" customHeight="1" x14ac:dyDescent="0.3">
      <c r="A290" s="215"/>
      <c r="B290" s="53"/>
      <c r="C290" s="53"/>
      <c r="D290" s="54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53"/>
      <c r="AD290" s="215"/>
      <c r="AE290" s="215"/>
      <c r="AF290" s="53"/>
      <c r="AG290" s="54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53"/>
      <c r="BG290" s="53"/>
      <c r="BH290" s="215"/>
      <c r="BI290" s="215"/>
      <c r="BJ290" s="215"/>
      <c r="BK290" s="215"/>
      <c r="BL290" s="215"/>
      <c r="BM290" s="215"/>
      <c r="BN290" s="215"/>
      <c r="BO290" s="215"/>
      <c r="BP290" s="215"/>
      <c r="BQ290" s="215"/>
      <c r="BR290" s="215"/>
    </row>
    <row r="291" spans="1:70" s="37" customFormat="1" ht="14.1" customHeight="1" x14ac:dyDescent="0.3">
      <c r="A291" s="215"/>
      <c r="B291" s="215"/>
      <c r="C291" s="215"/>
      <c r="D291" s="54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215"/>
      <c r="AD291" s="215"/>
      <c r="AE291" s="215"/>
      <c r="AF291" s="215"/>
      <c r="AG291" s="54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53"/>
      <c r="BG291" s="53"/>
      <c r="BH291" s="215"/>
      <c r="BI291" s="215"/>
      <c r="BJ291" s="215"/>
      <c r="BK291" s="215"/>
      <c r="BL291" s="215"/>
      <c r="BM291" s="215"/>
      <c r="BN291" s="215"/>
      <c r="BO291" s="215"/>
      <c r="BP291" s="215"/>
      <c r="BQ291" s="215"/>
      <c r="BR291" s="215"/>
    </row>
    <row r="292" spans="1:70" ht="14.1" customHeight="1" x14ac:dyDescent="0.3">
      <c r="A292" s="53"/>
      <c r="B292" s="215"/>
      <c r="C292" s="215"/>
      <c r="D292" s="54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215"/>
      <c r="AD292" s="56"/>
      <c r="AE292" s="46"/>
      <c r="AF292" s="215"/>
      <c r="AG292" s="54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53"/>
      <c r="BG292" s="56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</row>
    <row r="293" spans="1:70" ht="14.1" customHeight="1" x14ac:dyDescent="0.3">
      <c r="A293" s="53"/>
      <c r="B293" s="53"/>
      <c r="C293" s="53"/>
      <c r="D293" s="54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53"/>
      <c r="AD293" s="53"/>
      <c r="AE293" s="46"/>
      <c r="AF293" s="53"/>
      <c r="AG293" s="54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</row>
    <row r="294" spans="1:70" ht="14.1" customHeight="1" x14ac:dyDescent="0.3">
      <c r="A294" s="53"/>
      <c r="B294" s="53"/>
      <c r="C294" s="53"/>
      <c r="D294" s="46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53"/>
      <c r="AD294" s="56"/>
      <c r="AE294" s="46"/>
      <c r="AF294" s="53"/>
      <c r="AG294" s="46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53"/>
      <c r="BG294" s="56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</row>
    <row r="295" spans="1:70" ht="14.1" customHeight="1" x14ac:dyDescent="0.3">
      <c r="A295" s="53"/>
      <c r="B295" s="53"/>
      <c r="C295" s="53"/>
      <c r="D295" s="54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53"/>
      <c r="AD295" s="56"/>
      <c r="AE295" s="46"/>
      <c r="AF295" s="53"/>
      <c r="AG295" s="54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53"/>
      <c r="BG295" s="56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</row>
    <row r="296" spans="1:70" ht="14.1" customHeight="1" x14ac:dyDescent="0.3">
      <c r="A296" s="53"/>
      <c r="B296" s="53"/>
      <c r="C296" s="53"/>
      <c r="D296" s="54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53"/>
      <c r="AD296" s="56"/>
      <c r="AE296" s="46"/>
      <c r="AF296" s="53"/>
      <c r="AG296" s="54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53"/>
      <c r="BG296" s="56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</row>
    <row r="297" spans="1:70" ht="14.1" customHeight="1" x14ac:dyDescent="0.3">
      <c r="A297" s="53"/>
      <c r="B297" s="53"/>
      <c r="C297" s="53"/>
      <c r="D297" s="54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53"/>
      <c r="AD297" s="53"/>
      <c r="AE297" s="46"/>
      <c r="AF297" s="53"/>
      <c r="AG297" s="54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</row>
    <row r="298" spans="1:70" ht="14.1" customHeight="1" x14ac:dyDescent="0.3">
      <c r="A298" s="53"/>
      <c r="B298" s="53"/>
      <c r="C298" s="53"/>
      <c r="D298" s="54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53"/>
      <c r="AD298" s="56"/>
      <c r="AE298" s="46"/>
      <c r="AF298" s="53"/>
      <c r="AG298" s="54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53"/>
      <c r="BG298" s="56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</row>
    <row r="299" spans="1:70" ht="14.1" customHeight="1" x14ac:dyDescent="0.3">
      <c r="A299" s="53"/>
      <c r="B299" s="53"/>
      <c r="C299" s="53"/>
      <c r="D299" s="54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53"/>
      <c r="AD299" s="53"/>
      <c r="AE299" s="46"/>
      <c r="AF299" s="53"/>
      <c r="AG299" s="54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</row>
    <row r="300" spans="1:70" ht="14.1" customHeight="1" x14ac:dyDescent="0.3">
      <c r="A300" s="53"/>
      <c r="B300" s="53"/>
      <c r="C300" s="53"/>
      <c r="D300" s="54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53"/>
      <c r="AD300" s="56"/>
      <c r="AE300" s="46"/>
      <c r="AF300" s="53"/>
      <c r="AG300" s="54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53"/>
      <c r="BG300" s="56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</row>
    <row r="301" spans="1:70" ht="14.1" customHeight="1" x14ac:dyDescent="0.3">
      <c r="A301" s="53"/>
      <c r="B301" s="53"/>
      <c r="C301" s="53"/>
      <c r="D301" s="54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53"/>
      <c r="AD301" s="53"/>
      <c r="AE301" s="46"/>
      <c r="AF301" s="53"/>
      <c r="AG301" s="54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</row>
    <row r="302" spans="1:70" ht="14.1" customHeight="1" x14ac:dyDescent="0.3">
      <c r="A302" s="53"/>
      <c r="B302" s="53"/>
      <c r="C302" s="53"/>
      <c r="D302" s="54"/>
      <c r="E302" s="217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53"/>
      <c r="AE302" s="46"/>
      <c r="AF302" s="53"/>
      <c r="AG302" s="54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</row>
    <row r="303" spans="1:70" ht="14.1" customHeight="1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46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</row>
    <row r="304" spans="1:70" ht="14.1" customHeight="1" x14ac:dyDescent="0.3">
      <c r="A304" s="53"/>
      <c r="B304" s="53"/>
      <c r="C304" s="46"/>
      <c r="D304" s="54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53"/>
      <c r="AD304" s="53"/>
      <c r="AE304" s="46"/>
      <c r="AF304" s="46"/>
      <c r="AG304" s="54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</row>
    <row r="305" spans="1:70" ht="14.1" customHeight="1" x14ac:dyDescent="0.3">
      <c r="A305" s="53"/>
      <c r="B305" s="53"/>
      <c r="C305" s="53"/>
      <c r="D305" s="46"/>
      <c r="E305" s="46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53"/>
      <c r="AD305" s="53"/>
      <c r="AE305" s="46"/>
      <c r="AF305" s="53"/>
      <c r="AG305" s="46"/>
      <c r="AH305" s="46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</row>
    <row r="306" spans="1:70" ht="14.1" customHeight="1" x14ac:dyDescent="0.3">
      <c r="A306" s="53"/>
      <c r="B306" s="53"/>
      <c r="C306" s="53"/>
      <c r="D306" s="54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53"/>
      <c r="AD306" s="53"/>
      <c r="AE306" s="46"/>
      <c r="AF306" s="53"/>
      <c r="AG306" s="54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</row>
    <row r="307" spans="1:70" ht="14.1" customHeight="1" x14ac:dyDescent="0.3">
      <c r="A307" s="53"/>
      <c r="B307" s="53"/>
      <c r="C307" s="53"/>
      <c r="D307" s="53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53"/>
      <c r="AD307" s="53"/>
      <c r="AE307" s="46"/>
      <c r="AF307" s="53"/>
      <c r="AG307" s="54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</row>
    <row r="308" spans="1:70" ht="14.1" customHeight="1" x14ac:dyDescent="0.3">
      <c r="A308" s="53"/>
      <c r="B308" s="53"/>
      <c r="C308" s="53"/>
      <c r="D308" s="54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53"/>
      <c r="AD308" s="53"/>
      <c r="AE308" s="46"/>
      <c r="AF308" s="53"/>
      <c r="AG308" s="54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</row>
    <row r="309" spans="1:70" ht="14.1" customHeight="1" x14ac:dyDescent="0.3">
      <c r="A309" s="53"/>
      <c r="B309" s="53"/>
      <c r="C309" s="53"/>
      <c r="D309" s="54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53"/>
      <c r="AD309" s="53"/>
      <c r="AE309" s="46"/>
      <c r="AF309" s="53"/>
      <c r="AG309" s="54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</row>
    <row r="310" spans="1:70" ht="14.1" customHeight="1" x14ac:dyDescent="0.3">
      <c r="A310" s="53"/>
      <c r="B310" s="53"/>
      <c r="C310" s="53"/>
      <c r="D310" s="54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53"/>
      <c r="AD310" s="53"/>
      <c r="AE310" s="46"/>
      <c r="AF310" s="53"/>
      <c r="AG310" s="54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</row>
    <row r="311" spans="1:70" ht="14.1" customHeight="1" x14ac:dyDescent="0.3">
      <c r="A311" s="53"/>
      <c r="B311" s="53"/>
      <c r="C311" s="53"/>
      <c r="D311" s="54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53"/>
      <c r="AD311" s="53"/>
      <c r="AE311" s="46"/>
      <c r="AF311" s="53"/>
      <c r="AG311" s="54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</row>
    <row r="312" spans="1:70" ht="14.1" customHeight="1" x14ac:dyDescent="0.3">
      <c r="A312" s="53"/>
      <c r="B312" s="53"/>
      <c r="C312" s="53"/>
      <c r="D312" s="54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53"/>
      <c r="AD312" s="53"/>
      <c r="AE312" s="46"/>
      <c r="AF312" s="53"/>
      <c r="AG312" s="54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</row>
    <row r="313" spans="1:70" ht="14.1" customHeight="1" x14ac:dyDescent="0.3">
      <c r="A313" s="53"/>
      <c r="B313" s="53"/>
      <c r="C313" s="53"/>
      <c r="D313" s="54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53"/>
      <c r="AD313" s="53"/>
      <c r="AE313" s="46"/>
      <c r="AF313" s="53"/>
      <c r="AG313" s="54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</row>
    <row r="314" spans="1:70" ht="14.1" customHeight="1" x14ac:dyDescent="0.3">
      <c r="A314" s="53"/>
      <c r="B314" s="53"/>
      <c r="C314" s="53"/>
      <c r="D314" s="54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53"/>
      <c r="AD314" s="53"/>
      <c r="AE314" s="46"/>
      <c r="AF314" s="53"/>
      <c r="AG314" s="54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</row>
    <row r="315" spans="1:70" ht="14.1" customHeight="1" x14ac:dyDescent="0.3">
      <c r="A315" s="53"/>
      <c r="B315" s="53"/>
      <c r="C315" s="53"/>
      <c r="D315" s="54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53"/>
      <c r="AD315" s="56"/>
      <c r="AE315" s="46"/>
      <c r="AF315" s="53"/>
      <c r="AG315" s="54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53"/>
      <c r="BG315" s="56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</row>
    <row r="316" spans="1:70" ht="14.1" customHeight="1" x14ac:dyDescent="0.3">
      <c r="A316" s="53"/>
      <c r="B316" s="53"/>
      <c r="C316" s="53"/>
      <c r="D316" s="54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53"/>
      <c r="AD316" s="53"/>
      <c r="AE316" s="46"/>
      <c r="AF316" s="53"/>
      <c r="AG316" s="54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</row>
    <row r="317" spans="1:70" ht="14.1" customHeight="1" x14ac:dyDescent="0.3">
      <c r="A317" s="53"/>
      <c r="B317" s="53"/>
      <c r="C317" s="53"/>
      <c r="D317" s="46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53"/>
      <c r="AD317" s="56"/>
      <c r="AE317" s="46"/>
      <c r="AF317" s="53"/>
      <c r="AG317" s="46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53"/>
      <c r="BG317" s="56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</row>
    <row r="318" spans="1:70" ht="14.1" customHeight="1" x14ac:dyDescent="0.3">
      <c r="A318" s="53"/>
      <c r="B318" s="53"/>
      <c r="C318" s="53"/>
      <c r="D318" s="54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53"/>
      <c r="AD318" s="56"/>
      <c r="AE318" s="46"/>
      <c r="AF318" s="53"/>
      <c r="AG318" s="54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53"/>
      <c r="BG318" s="56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</row>
    <row r="319" spans="1:70" ht="14.1" customHeight="1" x14ac:dyDescent="0.3">
      <c r="A319" s="53"/>
      <c r="B319" s="53"/>
      <c r="C319" s="53"/>
      <c r="D319" s="54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53"/>
      <c r="AD319" s="56"/>
      <c r="AE319" s="46"/>
      <c r="AF319" s="53"/>
      <c r="AG319" s="54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53"/>
      <c r="BG319" s="56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</row>
    <row r="320" spans="1:70" ht="14.1" customHeight="1" x14ac:dyDescent="0.3">
      <c r="A320" s="53"/>
      <c r="B320" s="53"/>
      <c r="C320" s="53"/>
      <c r="D320" s="54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53"/>
      <c r="AD320" s="53"/>
      <c r="AE320" s="46"/>
      <c r="AF320" s="53"/>
      <c r="AG320" s="54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</row>
    <row r="321" spans="1:70" ht="14.1" customHeight="1" x14ac:dyDescent="0.3">
      <c r="A321" s="53"/>
      <c r="B321" s="53"/>
      <c r="C321" s="53"/>
      <c r="D321" s="54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53"/>
      <c r="AD321" s="56"/>
      <c r="AE321" s="216"/>
      <c r="AF321" s="53"/>
      <c r="AG321" s="54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53"/>
      <c r="BG321" s="56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</row>
    <row r="322" spans="1:70" ht="14.1" customHeight="1" x14ac:dyDescent="0.3">
      <c r="A322" s="53"/>
      <c r="B322" s="53"/>
      <c r="C322" s="53"/>
      <c r="D322" s="54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53"/>
      <c r="AD322" s="53"/>
      <c r="AE322" s="46"/>
      <c r="AF322" s="53"/>
      <c r="AG322" s="54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</row>
    <row r="323" spans="1:70" ht="14.1" customHeight="1" x14ac:dyDescent="0.3">
      <c r="A323" s="53"/>
      <c r="B323" s="53"/>
      <c r="C323" s="53"/>
      <c r="D323" s="54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53"/>
      <c r="AD323" s="56"/>
      <c r="AE323" s="46"/>
      <c r="AF323" s="53"/>
      <c r="AG323" s="54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53"/>
      <c r="BG323" s="56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</row>
    <row r="324" spans="1:70" ht="14.1" customHeight="1" x14ac:dyDescent="0.3">
      <c r="A324" s="53"/>
      <c r="B324" s="53"/>
      <c r="C324" s="53"/>
      <c r="D324" s="54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53"/>
      <c r="AD324" s="53"/>
      <c r="AE324" s="46"/>
      <c r="AF324" s="53"/>
      <c r="AG324" s="54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</row>
    <row r="325" spans="1:70" ht="14.1" customHeight="1" x14ac:dyDescent="0.3">
      <c r="A325" s="53"/>
      <c r="B325" s="53"/>
      <c r="C325" s="53"/>
      <c r="D325" s="54"/>
      <c r="E325" s="217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53"/>
      <c r="AE325" s="46"/>
      <c r="AF325" s="53"/>
      <c r="AG325" s="54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</row>
    <row r="326" spans="1:70" ht="14.1" customHeight="1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46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</row>
    <row r="327" spans="1:70" s="45" customFormat="1" ht="14.1" customHeight="1" x14ac:dyDescent="0.3">
      <c r="A327" s="53"/>
      <c r="B327" s="53"/>
      <c r="C327" s="46"/>
      <c r="D327" s="54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53"/>
      <c r="AD327" s="53"/>
      <c r="AE327" s="46"/>
      <c r="AF327" s="46"/>
      <c r="AG327" s="54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</row>
    <row r="328" spans="1:70" ht="14.1" customHeight="1" x14ac:dyDescent="0.3">
      <c r="A328" s="53"/>
      <c r="B328" s="53"/>
      <c r="C328" s="53"/>
      <c r="D328" s="54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53"/>
      <c r="AD328" s="53"/>
      <c r="AE328" s="46"/>
      <c r="AF328" s="53"/>
      <c r="AG328" s="46"/>
      <c r="AH328" s="46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</row>
    <row r="329" spans="1:70" ht="14.1" customHeight="1" x14ac:dyDescent="0.3">
      <c r="A329" s="53"/>
      <c r="B329" s="53"/>
      <c r="C329" s="53"/>
      <c r="D329" s="54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53"/>
      <c r="AD329" s="53"/>
      <c r="AE329" s="46"/>
      <c r="AF329" s="53"/>
      <c r="AG329" s="54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</row>
    <row r="330" spans="1:70" ht="14.1" customHeight="1" x14ac:dyDescent="0.3">
      <c r="A330" s="53"/>
      <c r="B330" s="53"/>
      <c r="C330" s="53"/>
      <c r="D330" s="53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53"/>
      <c r="AD330" s="53"/>
      <c r="AE330" s="46"/>
      <c r="AF330" s="53"/>
      <c r="AG330" s="54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</row>
    <row r="331" spans="1:70" ht="14.1" customHeight="1" x14ac:dyDescent="0.3">
      <c r="A331" s="53"/>
      <c r="B331" s="53"/>
      <c r="C331" s="53"/>
      <c r="D331" s="54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53"/>
      <c r="AD331" s="53"/>
      <c r="AE331" s="46"/>
      <c r="AF331" s="53"/>
      <c r="AG331" s="54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</row>
    <row r="332" spans="1:70" ht="14.1" customHeight="1" x14ac:dyDescent="0.3">
      <c r="A332" s="53"/>
      <c r="B332" s="53"/>
      <c r="C332" s="53"/>
      <c r="D332" s="54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53"/>
      <c r="AD332" s="53"/>
      <c r="AE332" s="46"/>
      <c r="AF332" s="53"/>
      <c r="AG332" s="54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</row>
    <row r="333" spans="1:70" ht="14.1" customHeight="1" x14ac:dyDescent="0.3">
      <c r="A333" s="53"/>
      <c r="B333" s="53"/>
      <c r="C333" s="53"/>
      <c r="D333" s="54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53"/>
      <c r="AD333" s="53"/>
      <c r="AE333" s="46"/>
      <c r="AF333" s="53"/>
      <c r="AG333" s="54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</row>
    <row r="334" spans="1:70" ht="14.1" customHeight="1" x14ac:dyDescent="0.3">
      <c r="A334" s="53"/>
      <c r="B334" s="53"/>
      <c r="C334" s="53"/>
      <c r="D334" s="54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53"/>
      <c r="AD334" s="53"/>
      <c r="AE334" s="46"/>
      <c r="AF334" s="53"/>
      <c r="AG334" s="54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</row>
    <row r="335" spans="1:70" ht="14.1" customHeight="1" x14ac:dyDescent="0.3">
      <c r="A335" s="53"/>
      <c r="B335" s="53"/>
      <c r="C335" s="53"/>
      <c r="D335" s="54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53"/>
      <c r="AD335" s="53"/>
      <c r="AE335" s="46"/>
      <c r="AF335" s="53"/>
      <c r="AG335" s="54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</row>
    <row r="336" spans="1:70" ht="14.1" customHeight="1" x14ac:dyDescent="0.3">
      <c r="A336" s="53"/>
      <c r="B336" s="53"/>
      <c r="C336" s="53"/>
      <c r="D336" s="54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53"/>
      <c r="AD336" s="53"/>
      <c r="AE336" s="46"/>
      <c r="AF336" s="53"/>
      <c r="AG336" s="54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</row>
    <row r="337" spans="1:70" ht="14.1" customHeight="1" x14ac:dyDescent="0.3">
      <c r="A337" s="53"/>
      <c r="B337" s="53"/>
      <c r="C337" s="53"/>
      <c r="D337" s="54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53"/>
      <c r="AD337" s="53"/>
      <c r="AE337" s="46"/>
      <c r="AF337" s="53"/>
      <c r="AG337" s="54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</row>
    <row r="338" spans="1:70" ht="14.1" customHeight="1" x14ac:dyDescent="0.3">
      <c r="A338" s="53"/>
      <c r="B338" s="53"/>
      <c r="C338" s="53"/>
      <c r="D338" s="54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53"/>
      <c r="AD338" s="56"/>
      <c r="AE338" s="46"/>
      <c r="AF338" s="53"/>
      <c r="AG338" s="54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53"/>
      <c r="BG338" s="56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</row>
    <row r="339" spans="1:70" ht="14.1" customHeight="1" x14ac:dyDescent="0.3">
      <c r="A339" s="53"/>
      <c r="B339" s="53"/>
      <c r="C339" s="53"/>
      <c r="D339" s="54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53"/>
      <c r="AD339" s="53"/>
      <c r="AE339" s="46"/>
      <c r="AF339" s="53"/>
      <c r="AG339" s="54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</row>
    <row r="340" spans="1:70" ht="14.1" customHeight="1" x14ac:dyDescent="0.3">
      <c r="A340" s="53"/>
      <c r="B340" s="53"/>
      <c r="C340" s="53"/>
      <c r="D340" s="46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53"/>
      <c r="AD340" s="56"/>
      <c r="AE340" s="46"/>
      <c r="AF340" s="53"/>
      <c r="AG340" s="46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53"/>
      <c r="BG340" s="56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</row>
    <row r="341" spans="1:70" ht="14.1" customHeight="1" x14ac:dyDescent="0.3">
      <c r="A341" s="53"/>
      <c r="B341" s="53"/>
      <c r="C341" s="53"/>
      <c r="D341" s="54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53"/>
      <c r="AD341" s="56"/>
      <c r="AE341" s="46"/>
      <c r="AF341" s="53"/>
      <c r="AG341" s="54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53"/>
      <c r="BG341" s="56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</row>
    <row r="342" spans="1:70" ht="14.1" customHeight="1" x14ac:dyDescent="0.3">
      <c r="A342" s="53"/>
      <c r="B342" s="53"/>
      <c r="C342" s="53"/>
      <c r="D342" s="54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53"/>
      <c r="AD342" s="56"/>
      <c r="AE342" s="46"/>
      <c r="AF342" s="53"/>
      <c r="AG342" s="54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53"/>
      <c r="BG342" s="56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</row>
    <row r="343" spans="1:70" ht="14.1" customHeight="1" x14ac:dyDescent="0.3">
      <c r="A343" s="53"/>
      <c r="B343" s="53"/>
      <c r="C343" s="53"/>
      <c r="D343" s="54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53"/>
      <c r="AD343" s="53"/>
      <c r="AE343" s="46"/>
      <c r="AF343" s="53"/>
      <c r="AG343" s="54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</row>
    <row r="344" spans="1:70" ht="14.1" customHeight="1" x14ac:dyDescent="0.3">
      <c r="A344" s="53"/>
      <c r="B344" s="53"/>
      <c r="C344" s="53"/>
      <c r="D344" s="54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53"/>
      <c r="AD344" s="56"/>
      <c r="AE344" s="216"/>
      <c r="AF344" s="53"/>
      <c r="AG344" s="54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53"/>
      <c r="BG344" s="56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</row>
    <row r="345" spans="1:70" ht="14.1" customHeight="1" x14ac:dyDescent="0.3">
      <c r="A345" s="53"/>
      <c r="B345" s="53"/>
      <c r="C345" s="53"/>
      <c r="D345" s="54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53"/>
      <c r="AD345" s="53"/>
      <c r="AE345" s="46"/>
      <c r="AF345" s="53"/>
      <c r="AG345" s="54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</row>
    <row r="346" spans="1:70" ht="14.1" customHeight="1" x14ac:dyDescent="0.3">
      <c r="A346" s="53"/>
      <c r="B346" s="53"/>
      <c r="C346" s="53"/>
      <c r="D346" s="54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53"/>
      <c r="AD346" s="56"/>
      <c r="AE346" s="46"/>
      <c r="AF346" s="53"/>
      <c r="AG346" s="54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53"/>
      <c r="BG346" s="56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</row>
    <row r="347" spans="1:70" ht="14.1" customHeight="1" x14ac:dyDescent="0.3">
      <c r="A347" s="53"/>
      <c r="B347" s="53"/>
      <c r="C347" s="53"/>
      <c r="D347" s="54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53"/>
      <c r="AD347" s="53"/>
      <c r="AE347" s="46"/>
      <c r="AF347" s="53"/>
      <c r="AG347" s="54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</row>
    <row r="348" spans="1:70" ht="14.1" customHeight="1" x14ac:dyDescent="0.3">
      <c r="A348" s="53"/>
      <c r="B348" s="53"/>
      <c r="C348" s="53"/>
      <c r="D348" s="54"/>
      <c r="E348" s="217"/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53"/>
      <c r="AE348" s="46"/>
      <c r="AF348" s="53"/>
      <c r="AG348" s="54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</row>
    <row r="349" spans="1:70" ht="14.1" customHeight="1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46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</row>
    <row r="350" spans="1:70" ht="14.1" customHeight="1" x14ac:dyDescent="0.3">
      <c r="A350" s="53"/>
      <c r="B350" s="53"/>
      <c r="C350" s="46"/>
      <c r="D350" s="54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53"/>
      <c r="AD350" s="53"/>
      <c r="AE350" s="46"/>
      <c r="AF350" s="46"/>
      <c r="AG350" s="54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</row>
    <row r="351" spans="1:70" ht="14.1" customHeight="1" x14ac:dyDescent="0.3">
      <c r="A351" s="53"/>
      <c r="B351" s="53"/>
      <c r="C351" s="53"/>
      <c r="D351" s="46"/>
      <c r="E351" s="46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53"/>
      <c r="AD351" s="53"/>
      <c r="AE351" s="46"/>
      <c r="AF351" s="53"/>
      <c r="AG351" s="46"/>
      <c r="AH351" s="46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</row>
    <row r="352" spans="1:70" ht="14.1" customHeight="1" x14ac:dyDescent="0.3">
      <c r="A352" s="53"/>
      <c r="B352" s="53"/>
      <c r="C352" s="53"/>
      <c r="D352" s="54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53"/>
      <c r="AD352" s="53"/>
      <c r="AE352" s="46"/>
      <c r="AF352" s="53"/>
      <c r="AG352" s="54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</row>
    <row r="353" spans="1:70" ht="14.1" customHeight="1" x14ac:dyDescent="0.3">
      <c r="A353" s="53"/>
      <c r="B353" s="53"/>
      <c r="C353" s="53"/>
      <c r="D353" s="53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53"/>
      <c r="AD353" s="53"/>
      <c r="AE353" s="46"/>
      <c r="AF353" s="53"/>
      <c r="AG353" s="54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</row>
    <row r="354" spans="1:70" ht="14.1" customHeight="1" x14ac:dyDescent="0.3">
      <c r="A354" s="53"/>
      <c r="B354" s="53"/>
      <c r="C354" s="53"/>
      <c r="D354" s="54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53"/>
      <c r="AD354" s="53"/>
      <c r="AE354" s="46"/>
      <c r="AF354" s="53"/>
      <c r="AG354" s="54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</row>
    <row r="355" spans="1:70" ht="14.1" customHeight="1" x14ac:dyDescent="0.3">
      <c r="A355" s="53"/>
      <c r="B355" s="53"/>
      <c r="C355" s="53"/>
      <c r="D355" s="54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53"/>
      <c r="AD355" s="53"/>
      <c r="AE355" s="46"/>
      <c r="AF355" s="53"/>
      <c r="AG355" s="54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</row>
    <row r="356" spans="1:70" ht="14.1" customHeight="1" x14ac:dyDescent="0.3">
      <c r="A356" s="53"/>
      <c r="B356" s="53"/>
      <c r="C356" s="53"/>
      <c r="D356" s="54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53"/>
      <c r="AD356" s="53"/>
      <c r="AE356" s="46"/>
      <c r="AF356" s="53"/>
      <c r="AG356" s="54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</row>
    <row r="357" spans="1:70" ht="14.1" customHeight="1" x14ac:dyDescent="0.3">
      <c r="A357" s="53"/>
      <c r="B357" s="53"/>
      <c r="C357" s="53"/>
      <c r="D357" s="54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53"/>
      <c r="AD357" s="53"/>
      <c r="AE357" s="46"/>
      <c r="AF357" s="53"/>
      <c r="AG357" s="54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</row>
    <row r="358" spans="1:70" ht="14.1" customHeight="1" x14ac:dyDescent="0.3">
      <c r="A358" s="53"/>
      <c r="B358" s="53"/>
      <c r="C358" s="53"/>
      <c r="D358" s="54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53"/>
      <c r="AD358" s="53"/>
      <c r="AE358" s="46"/>
      <c r="AF358" s="53"/>
      <c r="AG358" s="54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</row>
    <row r="359" spans="1:70" ht="14.1" customHeight="1" x14ac:dyDescent="0.3">
      <c r="A359" s="53"/>
      <c r="B359" s="53"/>
      <c r="C359" s="53"/>
      <c r="D359" s="54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53"/>
      <c r="AD359" s="53"/>
      <c r="AE359" s="46"/>
      <c r="AF359" s="53"/>
      <c r="AG359" s="54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</row>
    <row r="360" spans="1:70" ht="14.1" customHeight="1" x14ac:dyDescent="0.3">
      <c r="A360" s="53"/>
      <c r="B360" s="53"/>
      <c r="C360" s="53"/>
      <c r="D360" s="54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53"/>
      <c r="AD360" s="53"/>
      <c r="AE360" s="46"/>
      <c r="AF360" s="53"/>
      <c r="AG360" s="54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</row>
    <row r="361" spans="1:70" ht="14.1" customHeight="1" x14ac:dyDescent="0.3">
      <c r="A361" s="53"/>
      <c r="B361" s="53"/>
      <c r="C361" s="53"/>
      <c r="D361" s="54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53"/>
      <c r="AD361" s="56"/>
      <c r="AE361" s="46"/>
      <c r="AF361" s="53"/>
      <c r="AG361" s="54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53"/>
      <c r="BG361" s="56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</row>
    <row r="362" spans="1:70" ht="14.1" customHeight="1" x14ac:dyDescent="0.3">
      <c r="A362" s="53"/>
      <c r="B362" s="53"/>
      <c r="C362" s="53"/>
      <c r="D362" s="54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53"/>
      <c r="AD362" s="53"/>
      <c r="AE362" s="46"/>
      <c r="AF362" s="53"/>
      <c r="AG362" s="54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</row>
    <row r="363" spans="1:70" ht="14.1" customHeight="1" x14ac:dyDescent="0.3">
      <c r="A363" s="53"/>
      <c r="B363" s="53"/>
      <c r="C363" s="53"/>
      <c r="D363" s="46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53"/>
      <c r="AD363" s="56"/>
      <c r="AE363" s="46"/>
      <c r="AF363" s="53"/>
      <c r="AG363" s="46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53"/>
      <c r="BG363" s="56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</row>
    <row r="364" spans="1:70" ht="14.1" customHeight="1" x14ac:dyDescent="0.3">
      <c r="A364" s="53"/>
      <c r="B364" s="53"/>
      <c r="C364" s="53"/>
      <c r="D364" s="54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53"/>
      <c r="AD364" s="56"/>
      <c r="AE364" s="46"/>
      <c r="AF364" s="53"/>
      <c r="AG364" s="54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53"/>
      <c r="BG364" s="56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</row>
    <row r="365" spans="1:70" ht="14.1" customHeight="1" x14ac:dyDescent="0.3">
      <c r="A365" s="53"/>
      <c r="B365" s="46"/>
      <c r="C365" s="53"/>
      <c r="D365" s="54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53"/>
      <c r="AD365" s="56"/>
      <c r="AE365" s="46"/>
      <c r="AF365" s="53"/>
      <c r="AG365" s="54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53"/>
      <c r="BG365" s="56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</row>
    <row r="366" spans="1:70" ht="14.1" customHeight="1" x14ac:dyDescent="0.3">
      <c r="A366" s="53"/>
      <c r="B366" s="46"/>
      <c r="C366" s="53"/>
      <c r="D366" s="54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53"/>
      <c r="AD366" s="53"/>
      <c r="AE366" s="46"/>
      <c r="AF366" s="53"/>
      <c r="AG366" s="54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</row>
    <row r="367" spans="1:70" ht="14.1" customHeight="1" x14ac:dyDescent="0.3">
      <c r="A367" s="53"/>
      <c r="B367" s="53"/>
      <c r="C367" s="53"/>
      <c r="D367" s="54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53"/>
      <c r="AD367" s="56"/>
      <c r="AE367" s="216"/>
      <c r="AF367" s="53"/>
      <c r="AG367" s="54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53"/>
      <c r="BG367" s="56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</row>
    <row r="368" spans="1:70" ht="14.1" customHeight="1" x14ac:dyDescent="0.3">
      <c r="A368" s="53"/>
      <c r="B368" s="53"/>
      <c r="C368" s="53"/>
      <c r="D368" s="54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53"/>
      <c r="AD368" s="53"/>
      <c r="AE368" s="46"/>
      <c r="AF368" s="53"/>
      <c r="AG368" s="54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</row>
    <row r="369" spans="1:70" ht="14.1" customHeight="1" x14ac:dyDescent="0.3">
      <c r="A369" s="53"/>
      <c r="B369" s="53"/>
      <c r="C369" s="53"/>
      <c r="D369" s="54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53"/>
      <c r="AD369" s="56"/>
      <c r="AE369" s="46"/>
      <c r="AF369" s="53"/>
      <c r="AG369" s="54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53"/>
      <c r="BG369" s="56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</row>
    <row r="370" spans="1:70" ht="14.1" customHeight="1" x14ac:dyDescent="0.3">
      <c r="A370" s="53"/>
      <c r="B370" s="53"/>
      <c r="C370" s="53"/>
      <c r="D370" s="54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53"/>
      <c r="AD370" s="53"/>
      <c r="AE370" s="46"/>
      <c r="AF370" s="53"/>
      <c r="AG370" s="54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</row>
    <row r="371" spans="1:70" ht="14.1" customHeight="1" x14ac:dyDescent="0.3">
      <c r="A371" s="53"/>
      <c r="B371" s="53"/>
      <c r="C371" s="53"/>
      <c r="D371" s="54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53"/>
      <c r="AE371" s="46"/>
      <c r="AF371" s="53"/>
      <c r="AG371" s="54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</row>
    <row r="372" spans="1:70" ht="14.1" customHeight="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46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</row>
    <row r="373" spans="1:70" ht="14.1" customHeight="1" x14ac:dyDescent="0.3">
      <c r="A373" s="53"/>
      <c r="B373" s="53"/>
      <c r="C373" s="46"/>
      <c r="D373" s="54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53"/>
      <c r="AD373" s="53"/>
      <c r="AE373" s="46"/>
      <c r="AF373" s="46"/>
      <c r="AG373" s="54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</row>
    <row r="374" spans="1:70" ht="14.1" customHeight="1" x14ac:dyDescent="0.3">
      <c r="A374" s="53"/>
      <c r="B374" s="53"/>
      <c r="C374" s="53"/>
      <c r="D374" s="46"/>
      <c r="E374" s="46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53"/>
      <c r="AD374" s="53"/>
      <c r="AE374" s="46"/>
      <c r="AF374" s="53"/>
      <c r="AG374" s="46"/>
      <c r="AH374" s="46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</row>
    <row r="375" spans="1:70" ht="14.1" customHeight="1" x14ac:dyDescent="0.3">
      <c r="A375" s="53"/>
      <c r="B375" s="53"/>
      <c r="C375" s="53"/>
      <c r="D375" s="54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53"/>
      <c r="AD375" s="53"/>
      <c r="AE375" s="46"/>
      <c r="AF375" s="53"/>
      <c r="AG375" s="54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</row>
    <row r="376" spans="1:70" ht="14.1" customHeight="1" x14ac:dyDescent="0.3">
      <c r="A376" s="53"/>
      <c r="B376" s="53"/>
      <c r="C376" s="53"/>
      <c r="D376" s="53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53"/>
      <c r="AD376" s="53"/>
      <c r="AE376" s="46"/>
      <c r="AF376" s="53"/>
      <c r="AG376" s="54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</row>
    <row r="377" spans="1:70" ht="14.1" customHeight="1" x14ac:dyDescent="0.3">
      <c r="A377" s="53"/>
      <c r="B377" s="53"/>
      <c r="C377" s="53"/>
      <c r="D377" s="54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53"/>
      <c r="AD377" s="53"/>
      <c r="AE377" s="46"/>
      <c r="AF377" s="53"/>
      <c r="AG377" s="54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</row>
    <row r="378" spans="1:70" ht="14.1" customHeight="1" x14ac:dyDescent="0.3">
      <c r="A378" s="53"/>
      <c r="B378" s="53"/>
      <c r="C378" s="53"/>
      <c r="D378" s="54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53"/>
      <c r="AD378" s="53"/>
      <c r="AE378" s="46"/>
      <c r="AF378" s="53"/>
      <c r="AG378" s="54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</row>
    <row r="379" spans="1:70" ht="14.1" customHeight="1" x14ac:dyDescent="0.3">
      <c r="A379" s="53"/>
      <c r="B379" s="53"/>
      <c r="C379" s="53"/>
      <c r="D379" s="54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53"/>
      <c r="AD379" s="53"/>
      <c r="AE379" s="46"/>
      <c r="AF379" s="53"/>
      <c r="AG379" s="54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</row>
    <row r="380" spans="1:70" ht="14.1" customHeight="1" x14ac:dyDescent="0.3">
      <c r="A380" s="53"/>
      <c r="B380" s="53"/>
      <c r="C380" s="53"/>
      <c r="D380" s="54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53"/>
      <c r="AD380" s="53"/>
      <c r="AE380" s="46"/>
      <c r="AF380" s="53"/>
      <c r="AG380" s="54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</row>
    <row r="381" spans="1:70" ht="14.1" customHeight="1" x14ac:dyDescent="0.3">
      <c r="A381" s="53"/>
      <c r="B381" s="53"/>
      <c r="C381" s="53"/>
      <c r="D381" s="54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53"/>
      <c r="AD381" s="53"/>
      <c r="AE381" s="46"/>
      <c r="AF381" s="53"/>
      <c r="AG381" s="54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</row>
    <row r="382" spans="1:70" ht="14.1" customHeight="1" x14ac:dyDescent="0.3">
      <c r="A382" s="53"/>
      <c r="B382" s="53"/>
      <c r="C382" s="53"/>
      <c r="D382" s="54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53"/>
      <c r="AD382" s="53"/>
      <c r="AE382" s="46"/>
      <c r="AF382" s="53"/>
      <c r="AG382" s="54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</row>
    <row r="383" spans="1:70" ht="14.1" customHeight="1" x14ac:dyDescent="0.3">
      <c r="A383" s="53"/>
      <c r="B383" s="53"/>
      <c r="C383" s="53"/>
      <c r="D383" s="54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53"/>
      <c r="AD383" s="53"/>
      <c r="AE383" s="46"/>
      <c r="AF383" s="53"/>
      <c r="AG383" s="54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</row>
    <row r="384" spans="1:70" ht="14.1" customHeight="1" x14ac:dyDescent="0.3">
      <c r="A384" s="53"/>
      <c r="B384" s="53"/>
      <c r="C384" s="53"/>
      <c r="D384" s="54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53"/>
      <c r="AD384" s="56"/>
      <c r="AE384" s="46"/>
      <c r="AF384" s="53"/>
      <c r="AG384" s="54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53"/>
      <c r="BG384" s="56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</row>
    <row r="385" spans="1:70" ht="14.1" customHeight="1" x14ac:dyDescent="0.3">
      <c r="A385" s="53"/>
      <c r="B385" s="53"/>
      <c r="C385" s="53"/>
      <c r="D385" s="54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53"/>
      <c r="AD385" s="53"/>
      <c r="AE385" s="46"/>
      <c r="AF385" s="53"/>
      <c r="AG385" s="54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</row>
    <row r="386" spans="1:70" ht="14.1" customHeight="1" x14ac:dyDescent="0.3">
      <c r="A386" s="53"/>
      <c r="B386" s="53"/>
      <c r="C386" s="53"/>
      <c r="D386" s="54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53"/>
      <c r="AD386" s="56"/>
      <c r="AE386" s="46"/>
      <c r="AF386" s="53"/>
      <c r="AG386" s="46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53"/>
      <c r="BG386" s="56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</row>
    <row r="387" spans="1:70" ht="14.1" customHeight="1" x14ac:dyDescent="0.3">
      <c r="A387" s="53"/>
      <c r="B387" s="53"/>
      <c r="C387" s="53"/>
      <c r="D387" s="54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53"/>
      <c r="AD387" s="56"/>
      <c r="AE387" s="46"/>
      <c r="AF387" s="53"/>
      <c r="AG387" s="54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53"/>
      <c r="BG387" s="56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</row>
    <row r="388" spans="1:70" ht="14.1" customHeight="1" x14ac:dyDescent="0.3">
      <c r="A388" s="53"/>
      <c r="B388" s="53"/>
      <c r="C388" s="53"/>
      <c r="D388" s="54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53"/>
      <c r="AD388" s="56"/>
      <c r="AE388" s="46"/>
      <c r="AF388" s="53"/>
      <c r="AG388" s="54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53"/>
      <c r="BG388" s="56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</row>
    <row r="389" spans="1:70" ht="14.1" customHeight="1" x14ac:dyDescent="0.3">
      <c r="A389" s="53"/>
      <c r="B389" s="53"/>
      <c r="C389" s="53"/>
      <c r="D389" s="54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53"/>
      <c r="AD389" s="53"/>
      <c r="AE389" s="46"/>
      <c r="AF389" s="53"/>
      <c r="AG389" s="54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</row>
    <row r="390" spans="1:70" ht="14.1" customHeight="1" x14ac:dyDescent="0.3">
      <c r="A390" s="53"/>
      <c r="B390" s="53"/>
      <c r="C390" s="53"/>
      <c r="D390" s="54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53"/>
      <c r="AD390" s="56"/>
      <c r="AE390" s="216"/>
      <c r="AF390" s="53"/>
      <c r="AG390" s="54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53"/>
      <c r="BG390" s="56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</row>
    <row r="391" spans="1:70" ht="14.1" customHeight="1" x14ac:dyDescent="0.3">
      <c r="A391" s="53"/>
      <c r="B391" s="53"/>
      <c r="C391" s="53"/>
      <c r="D391" s="54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53"/>
      <c r="AD391" s="53"/>
      <c r="AE391" s="46"/>
      <c r="AF391" s="53"/>
      <c r="AG391" s="54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</row>
    <row r="392" spans="1:70" ht="14.1" customHeight="1" x14ac:dyDescent="0.3">
      <c r="A392" s="53"/>
      <c r="B392" s="53"/>
      <c r="C392" s="53"/>
      <c r="D392" s="54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53"/>
      <c r="AD392" s="56"/>
      <c r="AE392" s="46"/>
      <c r="AF392" s="53"/>
      <c r="AG392" s="54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53"/>
      <c r="BG392" s="56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</row>
    <row r="393" spans="1:70" ht="14.1" customHeight="1" x14ac:dyDescent="0.3">
      <c r="A393" s="53"/>
      <c r="B393" s="53"/>
      <c r="C393" s="53"/>
      <c r="D393" s="54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53"/>
      <c r="AD393" s="53"/>
      <c r="AE393" s="46"/>
      <c r="AF393" s="53"/>
      <c r="AG393" s="54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</row>
    <row r="394" spans="1:70" ht="14.1" customHeight="1" x14ac:dyDescent="0.3">
      <c r="A394" s="53"/>
      <c r="B394" s="53"/>
      <c r="C394" s="53"/>
      <c r="D394" s="54"/>
      <c r="E394" s="217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53"/>
      <c r="AE394" s="46"/>
      <c r="AF394" s="53"/>
      <c r="AG394" s="54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7"/>
      <c r="AY394" s="217"/>
      <c r="AZ394" s="217"/>
      <c r="BA394" s="217"/>
      <c r="BB394" s="217"/>
      <c r="BC394" s="217"/>
      <c r="BD394" s="217"/>
      <c r="BE394" s="217"/>
      <c r="BF394" s="217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</row>
    <row r="395" spans="1:70" ht="14.1" customHeight="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</row>
    <row r="396" spans="1:70" ht="14.1" customHeight="1" x14ac:dyDescent="0.3">
      <c r="A396" s="53"/>
      <c r="B396" s="53"/>
      <c r="C396" s="53"/>
      <c r="D396" s="53"/>
      <c r="E396" s="54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46"/>
      <c r="AF396" s="46"/>
      <c r="AG396" s="53"/>
      <c r="AH396" s="54"/>
      <c r="AI396" s="46"/>
      <c r="AJ396" s="46"/>
      <c r="AK396" s="46"/>
      <c r="AL396" s="46"/>
      <c r="AM396" s="46"/>
      <c r="AN396" s="46"/>
      <c r="AO396" s="46"/>
      <c r="AP396" s="46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</row>
    <row r="397" spans="1:70" ht="14.1" customHeight="1" x14ac:dyDescent="0.3">
      <c r="A397" s="53"/>
      <c r="B397" s="53"/>
      <c r="C397" s="53"/>
      <c r="D397" s="44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46"/>
      <c r="AF397" s="46"/>
      <c r="AG397" s="44"/>
      <c r="AH397" s="46"/>
      <c r="AI397" s="46"/>
      <c r="AJ397" s="46"/>
      <c r="AK397" s="46"/>
      <c r="AL397" s="46"/>
      <c r="AM397" s="46"/>
      <c r="AN397" s="46"/>
      <c r="AO397" s="46"/>
      <c r="AP397" s="46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</row>
    <row r="398" spans="1:70" ht="14.1" customHeight="1" x14ac:dyDescent="0.3">
      <c r="A398" s="53"/>
      <c r="B398" s="53"/>
      <c r="C398" s="53"/>
      <c r="D398" s="44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46"/>
      <c r="AF398" s="46"/>
      <c r="AG398" s="44"/>
      <c r="AH398" s="46"/>
      <c r="AI398" s="46"/>
      <c r="AJ398" s="46"/>
      <c r="AK398" s="46"/>
      <c r="AL398" s="46"/>
      <c r="AM398" s="46"/>
      <c r="AN398" s="46"/>
      <c r="AO398" s="46"/>
      <c r="AP398" s="46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</row>
    <row r="399" spans="1:70" ht="14.1" customHeight="1" x14ac:dyDescent="0.3">
      <c r="A399" s="53"/>
      <c r="B399" s="53"/>
      <c r="C399" s="53"/>
      <c r="D399" s="44"/>
      <c r="E399" s="49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46"/>
      <c r="AF399" s="46"/>
      <c r="AG399" s="44"/>
      <c r="AH399" s="49"/>
      <c r="AI399" s="46"/>
      <c r="AJ399" s="46"/>
      <c r="AK399" s="46"/>
      <c r="AL399" s="46"/>
      <c r="AM399" s="46"/>
      <c r="AN399" s="46"/>
      <c r="AO399" s="46"/>
      <c r="AP399" s="46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</row>
    <row r="400" spans="1:70" ht="14.1" customHeight="1" x14ac:dyDescent="0.3">
      <c r="A400" s="53"/>
      <c r="B400" s="53"/>
      <c r="C400" s="53"/>
      <c r="D400" s="53"/>
      <c r="E400" s="54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46"/>
      <c r="AF400" s="46"/>
      <c r="AG400" s="53"/>
      <c r="AH400" s="54"/>
      <c r="AI400" s="46"/>
      <c r="AJ400" s="46"/>
      <c r="AK400" s="46"/>
      <c r="AL400" s="46"/>
      <c r="AM400" s="46"/>
      <c r="AN400" s="46"/>
      <c r="AO400" s="46"/>
      <c r="AP400" s="46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</row>
    <row r="401" spans="1:70" ht="14.1" customHeight="1" x14ac:dyDescent="0.3">
      <c r="A401" s="53"/>
      <c r="B401" s="53"/>
      <c r="C401" s="53"/>
      <c r="D401" s="44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46"/>
      <c r="AF401" s="46"/>
      <c r="AG401" s="44"/>
      <c r="AH401" s="46"/>
      <c r="AI401" s="46"/>
      <c r="AJ401" s="46"/>
      <c r="AK401" s="46"/>
      <c r="AL401" s="46"/>
      <c r="AM401" s="46"/>
      <c r="AN401" s="46"/>
      <c r="AO401" s="46"/>
      <c r="AP401" s="46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</row>
    <row r="402" spans="1:70" ht="14.1" customHeight="1" x14ac:dyDescent="0.3">
      <c r="A402" s="53"/>
      <c r="B402" s="53"/>
      <c r="C402" s="53"/>
      <c r="D402" s="44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46"/>
      <c r="AF402" s="46"/>
      <c r="AG402" s="44"/>
      <c r="AH402" s="46"/>
      <c r="AI402" s="46"/>
      <c r="AJ402" s="46"/>
      <c r="AK402" s="46"/>
      <c r="AL402" s="46"/>
      <c r="AM402" s="46"/>
      <c r="AN402" s="46"/>
      <c r="AO402" s="46"/>
      <c r="AP402" s="46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</row>
    <row r="403" spans="1:70" ht="14.1" customHeight="1" x14ac:dyDescent="0.3">
      <c r="A403" s="53"/>
      <c r="B403" s="53"/>
      <c r="C403" s="53"/>
      <c r="D403" s="44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46"/>
      <c r="AF403" s="46"/>
      <c r="AG403" s="44"/>
      <c r="AH403" s="46"/>
      <c r="AI403" s="46"/>
      <c r="AJ403" s="46"/>
      <c r="AK403" s="46"/>
      <c r="AL403" s="46"/>
      <c r="AM403" s="46"/>
      <c r="AN403" s="46"/>
      <c r="AO403" s="46"/>
      <c r="AP403" s="46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</row>
    <row r="404" spans="1:70" ht="14.1" customHeight="1" x14ac:dyDescent="0.3">
      <c r="A404" s="53"/>
      <c r="B404" s="53"/>
      <c r="C404" s="53"/>
      <c r="D404" s="44"/>
      <c r="E404" s="49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46"/>
      <c r="AF404" s="46"/>
      <c r="AG404" s="44"/>
      <c r="AH404" s="49"/>
      <c r="AI404" s="46"/>
      <c r="AJ404" s="46"/>
      <c r="AK404" s="46"/>
      <c r="AL404" s="46"/>
      <c r="AM404" s="46"/>
      <c r="AN404" s="46"/>
      <c r="AO404" s="46"/>
      <c r="AP404" s="46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</row>
    <row r="405" spans="1:70" ht="14.1" customHeight="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</row>
    <row r="406" spans="1:70" ht="14.1" customHeight="1" x14ac:dyDescent="0.3">
      <c r="A406" s="53"/>
      <c r="B406" s="53"/>
      <c r="C406" s="52"/>
      <c r="D406" s="53"/>
      <c r="E406" s="46"/>
      <c r="F406" s="46"/>
      <c r="G406" s="46"/>
      <c r="H406" s="52"/>
      <c r="I406" s="46"/>
      <c r="J406" s="46"/>
      <c r="K406" s="52"/>
      <c r="L406" s="46"/>
      <c r="M406" s="46"/>
      <c r="N406" s="52"/>
      <c r="O406" s="53"/>
      <c r="P406" s="52"/>
      <c r="Q406" s="53"/>
      <c r="R406" s="52"/>
      <c r="S406" s="53"/>
      <c r="T406" s="52"/>
      <c r="U406" s="53"/>
      <c r="V406" s="52"/>
      <c r="W406" s="53"/>
      <c r="X406" s="53"/>
      <c r="Y406" s="215"/>
      <c r="Z406" s="215"/>
      <c r="AA406" s="215"/>
      <c r="AB406" s="215"/>
      <c r="AC406" s="218"/>
      <c r="AD406" s="53"/>
      <c r="AE406" s="53"/>
      <c r="AF406" s="46"/>
      <c r="AG406" s="46"/>
      <c r="AH406" s="46"/>
      <c r="AI406" s="52"/>
      <c r="AJ406" s="53"/>
      <c r="AK406" s="52"/>
      <c r="AL406" s="53"/>
      <c r="AM406" s="52"/>
      <c r="AN406" s="53"/>
      <c r="AO406" s="52"/>
      <c r="AP406" s="53"/>
      <c r="AQ406" s="52"/>
      <c r="AR406" s="53"/>
      <c r="AS406" s="53"/>
      <c r="AT406" s="215"/>
      <c r="AU406" s="215"/>
      <c r="AV406" s="215"/>
      <c r="AW406" s="215"/>
      <c r="AX406" s="218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</row>
    <row r="407" spans="1:70" ht="14.1" customHeight="1" x14ac:dyDescent="0.3">
      <c r="A407" s="53"/>
      <c r="B407" s="53"/>
      <c r="C407" s="53"/>
      <c r="D407" s="46"/>
      <c r="E407" s="46"/>
      <c r="F407" s="49"/>
      <c r="G407" s="49"/>
      <c r="H407" s="53"/>
      <c r="I407" s="219"/>
      <c r="J407" s="49"/>
      <c r="K407" s="52"/>
      <c r="L407" s="220"/>
      <c r="M407" s="49"/>
      <c r="N407" s="52"/>
      <c r="O407" s="49"/>
      <c r="P407" s="52"/>
      <c r="Q407" s="49"/>
      <c r="R407" s="53"/>
      <c r="S407" s="49"/>
      <c r="T407" s="52"/>
      <c r="U407" s="49"/>
      <c r="V407" s="52"/>
      <c r="W407" s="49"/>
      <c r="X407" s="53"/>
      <c r="Y407" s="53"/>
      <c r="Z407" s="53"/>
      <c r="AA407" s="53"/>
      <c r="AB407" s="53"/>
      <c r="AC407" s="215"/>
      <c r="AD407" s="53"/>
      <c r="AE407" s="53"/>
      <c r="AF407" s="46"/>
      <c r="AG407" s="46"/>
      <c r="AH407" s="46"/>
      <c r="AI407" s="52"/>
      <c r="AJ407" s="49"/>
      <c r="AK407" s="52"/>
      <c r="AL407" s="49"/>
      <c r="AM407" s="53"/>
      <c r="AN407" s="49"/>
      <c r="AO407" s="52"/>
      <c r="AP407" s="49"/>
      <c r="AQ407" s="52"/>
      <c r="AR407" s="49"/>
      <c r="AS407" s="53"/>
      <c r="AT407" s="53"/>
      <c r="AU407" s="53"/>
      <c r="AV407" s="53"/>
      <c r="AW407" s="53"/>
      <c r="AX407" s="215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</row>
    <row r="408" spans="1:70" ht="14.1" customHeight="1" x14ac:dyDescent="0.3">
      <c r="A408" s="53"/>
      <c r="B408" s="53"/>
      <c r="C408" s="53"/>
      <c r="D408" s="46"/>
      <c r="E408" s="46"/>
      <c r="F408" s="49"/>
      <c r="G408" s="49"/>
      <c r="H408" s="53"/>
      <c r="I408" s="219"/>
      <c r="J408" s="49"/>
      <c r="K408" s="53"/>
      <c r="L408" s="220"/>
      <c r="M408" s="49"/>
      <c r="N408" s="53"/>
      <c r="O408" s="49"/>
      <c r="P408" s="53"/>
      <c r="Q408" s="49"/>
      <c r="R408" s="53"/>
      <c r="S408" s="49"/>
      <c r="T408" s="53"/>
      <c r="U408" s="49"/>
      <c r="V408" s="53"/>
      <c r="W408" s="49"/>
      <c r="X408" s="53"/>
      <c r="Y408" s="215"/>
      <c r="Z408" s="53"/>
      <c r="AA408" s="53"/>
      <c r="AB408" s="53"/>
      <c r="AC408" s="218"/>
      <c r="AD408" s="53"/>
      <c r="AE408" s="53"/>
      <c r="AF408" s="46"/>
      <c r="AG408" s="46"/>
      <c r="AH408" s="46"/>
      <c r="AI408" s="53"/>
      <c r="AJ408" s="49"/>
      <c r="AK408" s="53"/>
      <c r="AL408" s="49"/>
      <c r="AM408" s="53"/>
      <c r="AN408" s="49"/>
      <c r="AO408" s="53"/>
      <c r="AP408" s="49"/>
      <c r="AQ408" s="53"/>
      <c r="AR408" s="49"/>
      <c r="AS408" s="53"/>
      <c r="AT408" s="215"/>
      <c r="AU408" s="53"/>
      <c r="AV408" s="53"/>
      <c r="AW408" s="53"/>
      <c r="AX408" s="218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</row>
    <row r="409" spans="1:70" ht="14.1" customHeight="1" x14ac:dyDescent="0.3">
      <c r="A409" s="53"/>
      <c r="B409" s="53"/>
      <c r="C409" s="53"/>
      <c r="D409" s="46"/>
      <c r="E409" s="46"/>
      <c r="F409" s="49"/>
      <c r="G409" s="49"/>
      <c r="H409" s="53"/>
      <c r="I409" s="219"/>
      <c r="J409" s="49"/>
      <c r="K409" s="53"/>
      <c r="L409" s="220"/>
      <c r="M409" s="49"/>
      <c r="N409" s="53"/>
      <c r="O409" s="49"/>
      <c r="P409" s="53"/>
      <c r="Q409" s="49"/>
      <c r="R409" s="53"/>
      <c r="S409" s="49"/>
      <c r="T409" s="53"/>
      <c r="U409" s="49"/>
      <c r="V409" s="53"/>
      <c r="W409" s="49"/>
      <c r="X409" s="53"/>
      <c r="Y409" s="53"/>
      <c r="Z409" s="53"/>
      <c r="AA409" s="53"/>
      <c r="AB409" s="53"/>
      <c r="AC409" s="56"/>
      <c r="AD409" s="53"/>
      <c r="AE409" s="53"/>
      <c r="AF409" s="46"/>
      <c r="AG409" s="46"/>
      <c r="AH409" s="46"/>
      <c r="AI409" s="53"/>
      <c r="AJ409" s="49"/>
      <c r="AK409" s="53"/>
      <c r="AL409" s="49"/>
      <c r="AM409" s="53"/>
      <c r="AN409" s="49"/>
      <c r="AO409" s="53"/>
      <c r="AP409" s="49"/>
      <c r="AQ409" s="53"/>
      <c r="AR409" s="49"/>
      <c r="AS409" s="53"/>
      <c r="AT409" s="53"/>
      <c r="AU409" s="53"/>
      <c r="AV409" s="53"/>
      <c r="AW409" s="53"/>
      <c r="AX409" s="56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</row>
    <row r="410" spans="1:70" ht="14.1" customHeight="1" x14ac:dyDescent="0.3">
      <c r="A410" s="53"/>
      <c r="B410" s="53"/>
      <c r="C410" s="53"/>
      <c r="D410" s="46"/>
      <c r="E410" s="46"/>
      <c r="F410" s="49"/>
      <c r="G410" s="49"/>
      <c r="H410" s="53"/>
      <c r="I410" s="219"/>
      <c r="J410" s="49"/>
      <c r="K410" s="53"/>
      <c r="L410" s="220"/>
      <c r="M410" s="49"/>
      <c r="N410" s="53"/>
      <c r="O410" s="49"/>
      <c r="P410" s="53"/>
      <c r="Q410" s="49"/>
      <c r="R410" s="53"/>
      <c r="S410" s="49"/>
      <c r="T410" s="53"/>
      <c r="U410" s="49"/>
      <c r="V410" s="53"/>
      <c r="W410" s="49"/>
      <c r="X410" s="53"/>
      <c r="Y410" s="215"/>
      <c r="Z410" s="53"/>
      <c r="AA410" s="53"/>
      <c r="AB410" s="53"/>
      <c r="AC410" s="218"/>
      <c r="AD410" s="53"/>
      <c r="AE410" s="53"/>
      <c r="AF410" s="46"/>
      <c r="AG410" s="46"/>
      <c r="AH410" s="46"/>
      <c r="AI410" s="53"/>
      <c r="AJ410" s="49"/>
      <c r="AK410" s="53"/>
      <c r="AL410" s="49"/>
      <c r="AM410" s="53"/>
      <c r="AN410" s="49"/>
      <c r="AO410" s="53"/>
      <c r="AP410" s="49"/>
      <c r="AQ410" s="53"/>
      <c r="AR410" s="49"/>
      <c r="AS410" s="53"/>
      <c r="AT410" s="215"/>
      <c r="AU410" s="53"/>
      <c r="AV410" s="53"/>
      <c r="AW410" s="53"/>
      <c r="AX410" s="218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</row>
    <row r="411" spans="1:70" ht="14.1" customHeight="1" x14ac:dyDescent="0.3">
      <c r="A411" s="53"/>
      <c r="B411" s="53"/>
      <c r="C411" s="53"/>
      <c r="D411" s="46"/>
      <c r="E411" s="46"/>
      <c r="F411" s="49"/>
      <c r="G411" s="49"/>
      <c r="H411" s="53"/>
      <c r="I411" s="219"/>
      <c r="J411" s="49"/>
      <c r="K411" s="53"/>
      <c r="L411" s="220"/>
      <c r="M411" s="49"/>
      <c r="N411" s="53"/>
      <c r="O411" s="49"/>
      <c r="P411" s="53"/>
      <c r="Q411" s="49"/>
      <c r="R411" s="53"/>
      <c r="S411" s="49"/>
      <c r="T411" s="53"/>
      <c r="U411" s="49"/>
      <c r="V411" s="53"/>
      <c r="W411" s="49"/>
      <c r="X411" s="53"/>
      <c r="Y411" s="53"/>
      <c r="Z411" s="53"/>
      <c r="AA411" s="53"/>
      <c r="AB411" s="53"/>
      <c r="AC411" s="56"/>
      <c r="AD411" s="53"/>
      <c r="AE411" s="53"/>
      <c r="AF411" s="46"/>
      <c r="AG411" s="46"/>
      <c r="AH411" s="46"/>
      <c r="AI411" s="53"/>
      <c r="AJ411" s="49"/>
      <c r="AK411" s="53"/>
      <c r="AL411" s="49"/>
      <c r="AM411" s="53"/>
      <c r="AN411" s="49"/>
      <c r="AO411" s="53"/>
      <c r="AP411" s="49"/>
      <c r="AQ411" s="53"/>
      <c r="AR411" s="49"/>
      <c r="AS411" s="53"/>
      <c r="AT411" s="53"/>
      <c r="AU411" s="53"/>
      <c r="AV411" s="53"/>
      <c r="AW411" s="53"/>
      <c r="AX411" s="56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</row>
    <row r="412" spans="1:70" ht="14.1" customHeight="1" x14ac:dyDescent="0.3">
      <c r="A412" s="53"/>
      <c r="B412" s="53"/>
      <c r="C412" s="53"/>
      <c r="D412" s="46"/>
      <c r="E412" s="46"/>
      <c r="F412" s="49"/>
      <c r="G412" s="49"/>
      <c r="H412" s="53"/>
      <c r="I412" s="219"/>
      <c r="J412" s="49"/>
      <c r="K412" s="53"/>
      <c r="L412" s="220"/>
      <c r="M412" s="49"/>
      <c r="N412" s="53"/>
      <c r="O412" s="49"/>
      <c r="P412" s="53"/>
      <c r="Q412" s="49"/>
      <c r="R412" s="53"/>
      <c r="S412" s="49"/>
      <c r="T412" s="53"/>
      <c r="U412" s="49"/>
      <c r="V412" s="53"/>
      <c r="W412" s="49"/>
      <c r="X412" s="53"/>
      <c r="Y412" s="53"/>
      <c r="Z412" s="53"/>
      <c r="AA412" s="53"/>
      <c r="AB412" s="53"/>
      <c r="AC412" s="53"/>
      <c r="AD412" s="53"/>
      <c r="AE412" s="53"/>
      <c r="AF412" s="46"/>
      <c r="AG412" s="46"/>
      <c r="AH412" s="46"/>
      <c r="AI412" s="53"/>
      <c r="AJ412" s="49"/>
      <c r="AK412" s="53"/>
      <c r="AL412" s="49"/>
      <c r="AM412" s="53"/>
      <c r="AN412" s="49"/>
      <c r="AO412" s="53"/>
      <c r="AP412" s="49"/>
      <c r="AQ412" s="53"/>
      <c r="AR412" s="49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</row>
    <row r="413" spans="1:70" ht="14.1" customHeight="1" x14ac:dyDescent="0.3">
      <c r="A413" s="53"/>
      <c r="B413" s="53"/>
      <c r="C413" s="53"/>
      <c r="D413" s="46"/>
      <c r="E413" s="46"/>
      <c r="F413" s="49"/>
      <c r="G413" s="49"/>
      <c r="H413" s="53"/>
      <c r="I413" s="219"/>
      <c r="J413" s="49"/>
      <c r="K413" s="53"/>
      <c r="L413" s="220"/>
      <c r="M413" s="49"/>
      <c r="N413" s="53"/>
      <c r="O413" s="49"/>
      <c r="P413" s="53"/>
      <c r="Q413" s="49"/>
      <c r="R413" s="53"/>
      <c r="S413" s="49"/>
      <c r="T413" s="53"/>
      <c r="U413" s="49"/>
      <c r="V413" s="53"/>
      <c r="W413" s="49"/>
      <c r="X413" s="53"/>
      <c r="Y413" s="215"/>
      <c r="Z413" s="215"/>
      <c r="AA413" s="215"/>
      <c r="AB413" s="215"/>
      <c r="AC413" s="218"/>
      <c r="AD413" s="53"/>
      <c r="AE413" s="221"/>
      <c r="AF413" s="46"/>
      <c r="AG413" s="46"/>
      <c r="AH413" s="46"/>
      <c r="AI413" s="53"/>
      <c r="AJ413" s="49"/>
      <c r="AK413" s="53"/>
      <c r="AL413" s="49"/>
      <c r="AM413" s="53"/>
      <c r="AN413" s="49"/>
      <c r="AO413" s="53"/>
      <c r="AP413" s="49"/>
      <c r="AQ413" s="53"/>
      <c r="AR413" s="49"/>
      <c r="AS413" s="53"/>
      <c r="AT413" s="215"/>
      <c r="AU413" s="215"/>
      <c r="AV413" s="215"/>
      <c r="AW413" s="215"/>
      <c r="AX413" s="218"/>
      <c r="AY413" s="53"/>
      <c r="AZ413" s="221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</row>
    <row r="414" spans="1:70" ht="14.1" customHeight="1" x14ac:dyDescent="0.3">
      <c r="A414" s="53"/>
      <c r="B414" s="53"/>
      <c r="C414" s="53"/>
      <c r="D414" s="46"/>
      <c r="E414" s="46"/>
      <c r="F414" s="49"/>
      <c r="G414" s="49"/>
      <c r="H414" s="53"/>
      <c r="I414" s="219"/>
      <c r="J414" s="49"/>
      <c r="K414" s="53"/>
      <c r="L414" s="220"/>
      <c r="M414" s="49"/>
      <c r="N414" s="53"/>
      <c r="O414" s="49"/>
      <c r="P414" s="53"/>
      <c r="Q414" s="49"/>
      <c r="R414" s="53"/>
      <c r="S414" s="49"/>
      <c r="T414" s="53"/>
      <c r="U414" s="49"/>
      <c r="V414" s="53"/>
      <c r="W414" s="49"/>
      <c r="X414" s="53"/>
      <c r="Y414" s="53"/>
      <c r="Z414" s="53"/>
      <c r="AA414" s="53"/>
      <c r="AB414" s="53"/>
      <c r="AC414" s="215"/>
      <c r="AD414" s="53"/>
      <c r="AE414" s="221"/>
      <c r="AF414" s="46"/>
      <c r="AG414" s="46"/>
      <c r="AH414" s="46"/>
      <c r="AI414" s="53"/>
      <c r="AJ414" s="49"/>
      <c r="AK414" s="53"/>
      <c r="AL414" s="49"/>
      <c r="AM414" s="53"/>
      <c r="AN414" s="49"/>
      <c r="AO414" s="53"/>
      <c r="AP414" s="49"/>
      <c r="AQ414" s="53"/>
      <c r="AR414" s="49"/>
      <c r="AS414" s="53"/>
      <c r="AT414" s="53"/>
      <c r="AU414" s="53"/>
      <c r="AV414" s="53"/>
      <c r="AW414" s="53"/>
      <c r="AX414" s="215"/>
      <c r="AY414" s="53"/>
      <c r="AZ414" s="221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</row>
    <row r="415" spans="1:70" ht="14.1" customHeight="1" x14ac:dyDescent="0.3">
      <c r="A415" s="53"/>
      <c r="B415" s="53"/>
      <c r="C415" s="53"/>
      <c r="D415" s="46"/>
      <c r="E415" s="46"/>
      <c r="F415" s="49"/>
      <c r="G415" s="49"/>
      <c r="H415" s="53"/>
      <c r="I415" s="219"/>
      <c r="J415" s="49"/>
      <c r="K415" s="53"/>
      <c r="L415" s="220"/>
      <c r="M415" s="49"/>
      <c r="N415" s="53"/>
      <c r="O415" s="49"/>
      <c r="P415" s="53"/>
      <c r="Q415" s="49"/>
      <c r="R415" s="53"/>
      <c r="S415" s="49"/>
      <c r="T415" s="53"/>
      <c r="U415" s="49"/>
      <c r="V415" s="53"/>
      <c r="W415" s="49"/>
      <c r="X415" s="53"/>
      <c r="Y415" s="215"/>
      <c r="Z415" s="53"/>
      <c r="AA415" s="53"/>
      <c r="AB415" s="53"/>
      <c r="AC415" s="218"/>
      <c r="AD415" s="53"/>
      <c r="AE415" s="221"/>
      <c r="AF415" s="46"/>
      <c r="AG415" s="46"/>
      <c r="AH415" s="46"/>
      <c r="AI415" s="53"/>
      <c r="AJ415" s="49"/>
      <c r="AK415" s="53"/>
      <c r="AL415" s="49"/>
      <c r="AM415" s="53"/>
      <c r="AN415" s="49"/>
      <c r="AO415" s="53"/>
      <c r="AP415" s="49"/>
      <c r="AQ415" s="53"/>
      <c r="AR415" s="49"/>
      <c r="AS415" s="53"/>
      <c r="AT415" s="215"/>
      <c r="AU415" s="53"/>
      <c r="AV415" s="53"/>
      <c r="AW415" s="53"/>
      <c r="AX415" s="218"/>
      <c r="AY415" s="53"/>
      <c r="AZ415" s="221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</row>
    <row r="416" spans="1:70" ht="14.1" customHeight="1" x14ac:dyDescent="0.3">
      <c r="A416" s="53"/>
      <c r="B416" s="53"/>
      <c r="C416" s="53"/>
      <c r="D416" s="46"/>
      <c r="E416" s="46"/>
      <c r="F416" s="49"/>
      <c r="G416" s="49"/>
      <c r="H416" s="53"/>
      <c r="I416" s="219"/>
      <c r="J416" s="49"/>
      <c r="K416" s="53"/>
      <c r="L416" s="220"/>
      <c r="M416" s="49"/>
      <c r="N416" s="53"/>
      <c r="O416" s="49"/>
      <c r="P416" s="53"/>
      <c r="Q416" s="49"/>
      <c r="R416" s="53"/>
      <c r="S416" s="49"/>
      <c r="T416" s="53"/>
      <c r="U416" s="49"/>
      <c r="V416" s="53"/>
      <c r="W416" s="49"/>
      <c r="X416" s="53"/>
      <c r="Y416" s="53"/>
      <c r="Z416" s="53"/>
      <c r="AA416" s="53"/>
      <c r="AB416" s="53"/>
      <c r="AC416" s="56"/>
      <c r="AD416" s="53"/>
      <c r="AE416" s="53"/>
      <c r="AF416" s="46"/>
      <c r="AG416" s="46"/>
      <c r="AH416" s="46"/>
      <c r="AI416" s="53"/>
      <c r="AJ416" s="49"/>
      <c r="AK416" s="53"/>
      <c r="AL416" s="49"/>
      <c r="AM416" s="53"/>
      <c r="AN416" s="49"/>
      <c r="AO416" s="53"/>
      <c r="AP416" s="49"/>
      <c r="AQ416" s="53"/>
      <c r="AR416" s="49"/>
      <c r="AS416" s="53"/>
      <c r="AT416" s="53"/>
      <c r="AU416" s="53"/>
      <c r="AV416" s="53"/>
      <c r="AW416" s="53"/>
      <c r="AX416" s="56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</row>
    <row r="417" spans="1:70" ht="14.1" customHeight="1" x14ac:dyDescent="0.3">
      <c r="A417" s="53"/>
      <c r="B417" s="53"/>
      <c r="C417" s="53"/>
      <c r="D417" s="46"/>
      <c r="E417" s="46"/>
      <c r="F417" s="49"/>
      <c r="G417" s="49"/>
      <c r="H417" s="53"/>
      <c r="I417" s="219"/>
      <c r="J417" s="49"/>
      <c r="K417" s="53"/>
      <c r="L417" s="220"/>
      <c r="M417" s="49"/>
      <c r="N417" s="53"/>
      <c r="O417" s="49"/>
      <c r="P417" s="53"/>
      <c r="Q417" s="49"/>
      <c r="R417" s="53"/>
      <c r="S417" s="49"/>
      <c r="T417" s="53"/>
      <c r="U417" s="49"/>
      <c r="V417" s="53"/>
      <c r="W417" s="49"/>
      <c r="X417" s="53"/>
      <c r="Y417" s="215"/>
      <c r="Z417" s="53"/>
      <c r="AA417" s="53"/>
      <c r="AB417" s="53"/>
      <c r="AC417" s="218"/>
      <c r="AD417" s="53"/>
      <c r="AE417" s="53"/>
      <c r="AF417" s="46"/>
      <c r="AG417" s="46"/>
      <c r="AH417" s="46"/>
      <c r="AI417" s="53"/>
      <c r="AJ417" s="49"/>
      <c r="AK417" s="53"/>
      <c r="AL417" s="49"/>
      <c r="AM417" s="53"/>
      <c r="AN417" s="49"/>
      <c r="AO417" s="53"/>
      <c r="AP417" s="49"/>
      <c r="AQ417" s="53"/>
      <c r="AR417" s="49"/>
      <c r="AS417" s="53"/>
      <c r="AT417" s="215"/>
      <c r="AU417" s="53"/>
      <c r="AV417" s="53"/>
      <c r="AW417" s="53"/>
      <c r="AX417" s="218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</row>
    <row r="418" spans="1:70" ht="14.1" customHeight="1" x14ac:dyDescent="0.3">
      <c r="A418" s="53"/>
      <c r="B418" s="53"/>
      <c r="C418" s="53"/>
      <c r="D418" s="46"/>
      <c r="E418" s="46"/>
      <c r="F418" s="49"/>
      <c r="G418" s="49"/>
      <c r="H418" s="53"/>
      <c r="I418" s="219"/>
      <c r="J418" s="49"/>
      <c r="K418" s="53"/>
      <c r="L418" s="220"/>
      <c r="M418" s="49"/>
      <c r="N418" s="53"/>
      <c r="O418" s="49"/>
      <c r="P418" s="53"/>
      <c r="Q418" s="49"/>
      <c r="R418" s="53"/>
      <c r="S418" s="49"/>
      <c r="T418" s="53"/>
      <c r="U418" s="49"/>
      <c r="V418" s="53"/>
      <c r="W418" s="49"/>
      <c r="X418" s="53"/>
      <c r="Y418" s="53"/>
      <c r="Z418" s="53"/>
      <c r="AA418" s="53"/>
      <c r="AB418" s="53"/>
      <c r="AC418" s="53"/>
      <c r="AD418" s="53"/>
      <c r="AE418" s="53"/>
      <c r="AF418" s="46"/>
      <c r="AG418" s="46"/>
      <c r="AH418" s="46"/>
      <c r="AI418" s="53"/>
      <c r="AJ418" s="49"/>
      <c r="AK418" s="53"/>
      <c r="AL418" s="49"/>
      <c r="AM418" s="53"/>
      <c r="AN418" s="49"/>
      <c r="AO418" s="53"/>
      <c r="AP418" s="49"/>
      <c r="AQ418" s="53"/>
      <c r="AR418" s="49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</row>
    <row r="419" spans="1:70" ht="14.1" customHeight="1" x14ac:dyDescent="0.3">
      <c r="A419" s="53"/>
      <c r="B419" s="53"/>
      <c r="C419" s="53"/>
      <c r="D419" s="46"/>
      <c r="E419" s="53"/>
      <c r="F419" s="49"/>
      <c r="G419" s="4"/>
      <c r="H419" s="53"/>
      <c r="I419" s="53"/>
      <c r="J419" s="4"/>
      <c r="K419" s="53"/>
      <c r="L419" s="53"/>
      <c r="M419" s="4"/>
      <c r="N419" s="53"/>
      <c r="O419" s="4"/>
      <c r="P419" s="53"/>
      <c r="Q419" s="4"/>
      <c r="R419" s="53"/>
      <c r="S419" s="4"/>
      <c r="T419" s="53"/>
      <c r="U419" s="4"/>
      <c r="V419" s="53"/>
      <c r="W419" s="4"/>
      <c r="X419" s="53"/>
      <c r="Y419" s="53"/>
      <c r="Z419" s="53"/>
      <c r="AA419" s="53"/>
      <c r="AB419" s="53"/>
      <c r="AC419" s="57"/>
      <c r="AD419" s="53"/>
      <c r="AE419" s="53"/>
      <c r="AF419" s="46"/>
      <c r="AG419" s="46"/>
      <c r="AH419" s="46"/>
      <c r="AI419" s="53"/>
      <c r="AJ419" s="4"/>
      <c r="AK419" s="53"/>
      <c r="AL419" s="4"/>
      <c r="AM419" s="53"/>
      <c r="AN419" s="4"/>
      <c r="AO419" s="53"/>
      <c r="AP419" s="4"/>
      <c r="AQ419" s="53"/>
      <c r="AR419" s="4"/>
      <c r="AS419" s="53"/>
      <c r="AT419" s="53"/>
      <c r="AU419" s="53"/>
      <c r="AV419" s="53"/>
      <c r="AW419" s="53"/>
      <c r="AX419" s="57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</row>
    <row r="420" spans="1:70" ht="14.1" customHeight="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46"/>
      <c r="AF420" s="46"/>
      <c r="AG420" s="46"/>
      <c r="AH420" s="46"/>
      <c r="AI420" s="46"/>
      <c r="AJ420" s="46"/>
      <c r="AK420" s="46"/>
      <c r="AL420" s="46"/>
      <c r="AM420" s="46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</row>
    <row r="421" spans="1:70" ht="14.1" customHeight="1" x14ac:dyDescent="0.3">
      <c r="A421" s="53"/>
      <c r="B421" s="53"/>
      <c r="C421" s="52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46"/>
      <c r="AF421" s="46"/>
      <c r="AG421" s="46"/>
      <c r="AH421" s="46"/>
      <c r="AI421" s="46"/>
      <c r="AJ421" s="46"/>
      <c r="AK421" s="46"/>
      <c r="AL421" s="46"/>
      <c r="AM421" s="46"/>
      <c r="AN421" s="53"/>
      <c r="AO421" s="53"/>
      <c r="AP421" s="53"/>
      <c r="AQ421" s="53"/>
      <c r="AR421" s="57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</row>
    <row r="422" spans="1:70" ht="14.1" customHeight="1" x14ac:dyDescent="0.3">
      <c r="A422" s="53"/>
      <c r="B422" s="53"/>
      <c r="C422" s="53"/>
      <c r="D422" s="46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</row>
    <row r="423" spans="1:70" ht="14.1" customHeight="1" x14ac:dyDescent="0.3">
      <c r="A423" s="53"/>
      <c r="B423" s="53"/>
      <c r="C423" s="53"/>
      <c r="D423" s="46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46"/>
      <c r="AF423" s="46"/>
      <c r="AG423" s="46"/>
      <c r="AH423" s="51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</row>
    <row r="424" spans="1:70" ht="14.1" customHeight="1" x14ac:dyDescent="0.3">
      <c r="A424" s="53"/>
      <c r="B424" s="53"/>
      <c r="C424" s="53"/>
      <c r="D424" s="46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46"/>
      <c r="AF424" s="46"/>
      <c r="AG424" s="46"/>
      <c r="AH424" s="53"/>
      <c r="AI424" s="54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</row>
    <row r="425" spans="1:70" ht="14.1" customHeight="1" x14ac:dyDescent="0.3">
      <c r="A425" s="53"/>
      <c r="B425" s="53"/>
      <c r="C425" s="53"/>
      <c r="D425" s="46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46"/>
      <c r="AF425" s="46"/>
      <c r="AG425" s="46"/>
      <c r="AH425" s="44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</row>
    <row r="426" spans="1:70" ht="14.1" customHeight="1" x14ac:dyDescent="0.3">
      <c r="A426" s="53"/>
      <c r="B426" s="53"/>
      <c r="C426" s="53"/>
      <c r="D426" s="46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46"/>
      <c r="AF426" s="46"/>
      <c r="AG426" s="46"/>
      <c r="AH426" s="44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</row>
    <row r="427" spans="1:70" ht="14.1" customHeight="1" x14ac:dyDescent="0.3">
      <c r="A427" s="53"/>
      <c r="B427" s="53"/>
      <c r="C427" s="53"/>
      <c r="D427" s="46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46"/>
      <c r="AF427" s="46"/>
      <c r="AG427" s="46"/>
      <c r="AH427" s="44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</row>
    <row r="428" spans="1:70" ht="14.1" customHeight="1" x14ac:dyDescent="0.3">
      <c r="A428" s="53"/>
      <c r="B428" s="53"/>
      <c r="C428" s="53"/>
      <c r="D428" s="46"/>
      <c r="E428" s="56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46"/>
      <c r="AF428" s="46"/>
      <c r="AG428" s="46"/>
      <c r="AH428" s="44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</row>
    <row r="429" spans="1:70" ht="14.1" customHeight="1" x14ac:dyDescent="0.3">
      <c r="A429" s="53"/>
      <c r="B429" s="53"/>
      <c r="C429" s="53"/>
      <c r="D429" s="46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46"/>
      <c r="AF429" s="46"/>
      <c r="AG429" s="46"/>
      <c r="AH429" s="44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</row>
    <row r="430" spans="1:70" ht="14.1" customHeight="1" x14ac:dyDescent="0.3">
      <c r="A430" s="53"/>
      <c r="B430" s="53"/>
      <c r="C430" s="53"/>
      <c r="D430" s="46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46"/>
      <c r="AF430" s="46"/>
      <c r="AG430" s="46"/>
      <c r="AH430" s="53"/>
      <c r="AI430" s="54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</row>
    <row r="431" spans="1:70" ht="14.1" customHeight="1" x14ac:dyDescent="0.3">
      <c r="A431" s="53"/>
      <c r="B431" s="53"/>
      <c r="C431" s="53"/>
      <c r="D431" s="46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46"/>
      <c r="AF431" s="46"/>
      <c r="AG431" s="46"/>
      <c r="AH431" s="44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</row>
    <row r="432" spans="1:70" ht="14.1" customHeight="1" x14ac:dyDescent="0.3">
      <c r="A432" s="53"/>
      <c r="B432" s="53"/>
      <c r="C432" s="53"/>
      <c r="D432" s="46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46"/>
      <c r="AF432" s="46"/>
      <c r="AG432" s="46"/>
      <c r="AH432" s="53"/>
      <c r="AI432" s="54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</row>
    <row r="433" spans="1:70" ht="14.1" customHeight="1" x14ac:dyDescent="0.3">
      <c r="A433" s="53"/>
      <c r="B433" s="53"/>
      <c r="C433" s="53"/>
      <c r="D433" s="46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46"/>
      <c r="AF433" s="46"/>
      <c r="AG433" s="46"/>
      <c r="AH433" s="44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</row>
    <row r="434" spans="1:70" ht="14.1" customHeight="1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46"/>
      <c r="AF434" s="46"/>
      <c r="AG434" s="46"/>
      <c r="AH434" s="44"/>
      <c r="AI434" s="50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</row>
    <row r="435" spans="1:70" ht="14.1" customHeight="1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46"/>
      <c r="AF435" s="46"/>
      <c r="AG435" s="46"/>
      <c r="AH435" s="44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</row>
    <row r="436" spans="1:70" ht="14.1" customHeight="1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46"/>
      <c r="AF436" s="46"/>
      <c r="AG436" s="46"/>
      <c r="AH436" s="44"/>
      <c r="AI436" s="50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</row>
    <row r="437" spans="1:70" ht="14.1" customHeight="1" x14ac:dyDescent="0.3">
      <c r="AH437" s="44"/>
      <c r="AI437" s="55"/>
      <c r="AJ437" s="55"/>
      <c r="AK437" s="55"/>
      <c r="AL437" s="55"/>
      <c r="AM437" s="55"/>
      <c r="AN437" s="49"/>
      <c r="AO437" s="49"/>
      <c r="AP437" s="49"/>
      <c r="AQ437" s="49"/>
      <c r="AR437" s="55"/>
      <c r="AS437" s="55"/>
      <c r="AT437" s="55"/>
      <c r="AU437" s="53"/>
      <c r="AV437" s="53"/>
    </row>
    <row r="438" spans="1:70" ht="14.1" customHeight="1" x14ac:dyDescent="0.3">
      <c r="AH438" s="53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53"/>
      <c r="AV438" s="53"/>
    </row>
    <row r="439" spans="1:70" ht="14.1" customHeight="1" x14ac:dyDescent="0.3">
      <c r="AO439" s="15"/>
      <c r="AP439" s="15"/>
    </row>
    <row r="440" spans="1:70" ht="14.1" customHeight="1" x14ac:dyDescent="0.3">
      <c r="AO440" s="15"/>
      <c r="AP440" s="15"/>
    </row>
    <row r="441" spans="1:70" ht="14.1" customHeight="1" x14ac:dyDescent="0.3">
      <c r="AO441" s="15"/>
      <c r="AP441" s="15"/>
    </row>
    <row r="442" spans="1:70" ht="14.1" customHeight="1" x14ac:dyDescent="0.3">
      <c r="AO442" s="15"/>
      <c r="AP442" s="15"/>
    </row>
    <row r="443" spans="1:70" ht="14.1" customHeight="1" x14ac:dyDescent="0.3">
      <c r="AO443" s="15"/>
      <c r="AP443" s="15"/>
    </row>
    <row r="444" spans="1:70" ht="14.1" customHeight="1" x14ac:dyDescent="0.3">
      <c r="AO444" s="15"/>
      <c r="AP444" s="15"/>
    </row>
    <row r="445" spans="1:70" ht="14.1" customHeight="1" x14ac:dyDescent="0.3">
      <c r="AO445" s="15"/>
      <c r="AP445" s="15"/>
    </row>
    <row r="446" spans="1:70" ht="14.1" customHeight="1" x14ac:dyDescent="0.3">
      <c r="AO446" s="15"/>
      <c r="AP446" s="15"/>
    </row>
    <row r="447" spans="1:70" ht="14.1" customHeight="1" x14ac:dyDescent="0.3">
      <c r="AO447" s="15"/>
      <c r="AP447" s="15"/>
    </row>
    <row r="448" spans="1:70" ht="14.1" customHeight="1" x14ac:dyDescent="0.3">
      <c r="AO448" s="15"/>
      <c r="AP448" s="15"/>
    </row>
    <row r="453" spans="34:46" ht="14.1" customHeight="1" x14ac:dyDescent="0.3">
      <c r="AH453" s="37"/>
      <c r="AT453" s="37"/>
    </row>
    <row r="454" spans="34:46" ht="14.1" customHeight="1" x14ac:dyDescent="0.3">
      <c r="AH454" s="36"/>
      <c r="AT454" s="36"/>
    </row>
  </sheetData>
  <sheetProtection password="CEEB" sheet="1" objects="1" scenarios="1"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23"/>
  <sheetViews>
    <sheetView zoomScaleNormal="100" workbookViewId="0">
      <selection activeCell="D7" sqref="D7"/>
    </sheetView>
  </sheetViews>
  <sheetFormatPr defaultRowHeight="12.75" x14ac:dyDescent="0.2"/>
  <cols>
    <col min="1" max="2" width="4.7109375" style="124" customWidth="1"/>
    <col min="3" max="6" width="5.7109375" style="124" customWidth="1"/>
    <col min="7" max="31" width="4.7109375" style="124" customWidth="1"/>
    <col min="32" max="16384" width="9.140625" style="124"/>
  </cols>
  <sheetData>
    <row r="1" spans="1:35" ht="13.5" thickBot="1" x14ac:dyDescent="0.25">
      <c r="B1" s="298" t="s">
        <v>223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300" t="str">
        <f>CALCULATOR!C11</f>
        <v>SYRACUSE</v>
      </c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1"/>
      <c r="AG1" s="136"/>
      <c r="AH1" s="136"/>
      <c r="AI1" s="136"/>
    </row>
    <row r="2" spans="1:35" ht="13.5" thickBot="1" x14ac:dyDescent="0.25">
      <c r="B2" s="120"/>
      <c r="C2" s="119"/>
      <c r="D2" s="119"/>
      <c r="E2" s="119"/>
      <c r="F2" s="118"/>
      <c r="G2" s="116" t="s">
        <v>218</v>
      </c>
      <c r="H2" s="38">
        <v>1</v>
      </c>
      <c r="I2" s="38">
        <v>2</v>
      </c>
      <c r="J2" s="38">
        <v>3</v>
      </c>
      <c r="K2" s="38">
        <v>4</v>
      </c>
      <c r="L2" s="38">
        <v>5</v>
      </c>
      <c r="M2" s="38">
        <v>6</v>
      </c>
      <c r="N2" s="38">
        <v>7</v>
      </c>
      <c r="O2" s="38">
        <v>8</v>
      </c>
      <c r="P2" s="38">
        <v>9</v>
      </c>
      <c r="Q2" s="38">
        <v>10</v>
      </c>
      <c r="R2" s="38">
        <v>11</v>
      </c>
      <c r="S2" s="38">
        <v>12</v>
      </c>
      <c r="T2" s="38">
        <v>13</v>
      </c>
      <c r="U2" s="38">
        <v>14</v>
      </c>
      <c r="V2" s="38">
        <v>15</v>
      </c>
      <c r="W2" s="38">
        <v>16</v>
      </c>
      <c r="X2" s="38">
        <v>17</v>
      </c>
      <c r="Y2" s="38">
        <v>18</v>
      </c>
      <c r="Z2" s="38">
        <v>19</v>
      </c>
      <c r="AA2" s="38">
        <v>20</v>
      </c>
      <c r="AB2" s="38">
        <v>21</v>
      </c>
      <c r="AC2" s="38">
        <v>22</v>
      </c>
      <c r="AD2" s="38">
        <v>23</v>
      </c>
      <c r="AE2" s="39">
        <v>24</v>
      </c>
      <c r="AG2" s="136"/>
      <c r="AH2" s="136"/>
      <c r="AI2" s="136"/>
    </row>
    <row r="3" spans="1:35" ht="13.5" thickBot="1" x14ac:dyDescent="0.25">
      <c r="B3" s="121"/>
      <c r="C3" s="117" t="s">
        <v>217</v>
      </c>
      <c r="D3" s="117" t="s">
        <v>220</v>
      </c>
      <c r="E3" s="117" t="s">
        <v>222</v>
      </c>
      <c r="F3" s="117" t="s">
        <v>221</v>
      </c>
      <c r="G3" s="40" t="s">
        <v>219</v>
      </c>
      <c r="H3" s="41">
        <v>0.87</v>
      </c>
      <c r="I3" s="41">
        <v>0.92</v>
      </c>
      <c r="J3" s="41">
        <v>0.96</v>
      </c>
      <c r="K3" s="41">
        <v>0.99</v>
      </c>
      <c r="L3" s="42">
        <v>1</v>
      </c>
      <c r="M3" s="41">
        <v>0.98</v>
      </c>
      <c r="N3" s="41">
        <v>0.93</v>
      </c>
      <c r="O3" s="41">
        <v>0.84</v>
      </c>
      <c r="P3" s="41">
        <v>0.71</v>
      </c>
      <c r="Q3" s="41">
        <v>0.56000000000000005</v>
      </c>
      <c r="R3" s="41">
        <v>0.39</v>
      </c>
      <c r="S3" s="41">
        <v>0.23</v>
      </c>
      <c r="T3" s="41">
        <v>0.11</v>
      </c>
      <c r="U3" s="41">
        <v>0.03</v>
      </c>
      <c r="V3" s="42">
        <v>0</v>
      </c>
      <c r="W3" s="41">
        <v>0.03</v>
      </c>
      <c r="X3" s="42">
        <v>0.1</v>
      </c>
      <c r="Y3" s="41">
        <v>0.21</v>
      </c>
      <c r="Z3" s="41">
        <v>0.34</v>
      </c>
      <c r="AA3" s="41">
        <v>0.47</v>
      </c>
      <c r="AB3" s="41">
        <v>0.57999999999999996</v>
      </c>
      <c r="AC3" s="41">
        <v>0.68</v>
      </c>
      <c r="AD3" s="41">
        <v>0.76</v>
      </c>
      <c r="AE3" s="43">
        <v>0.82</v>
      </c>
      <c r="AG3" s="191"/>
      <c r="AH3" s="191"/>
      <c r="AI3" s="191"/>
    </row>
    <row r="4" spans="1:35" x14ac:dyDescent="0.2">
      <c r="A4" s="124">
        <v>3</v>
      </c>
      <c r="B4" s="163" t="s">
        <v>172</v>
      </c>
      <c r="C4" s="164">
        <f>ROUND(VLOOKUP($S$1,'CLIMATIC DATA'!$B$4:$P$110,A4,FALSE),0)</f>
        <v>24</v>
      </c>
      <c r="D4" s="165">
        <f>VLOOKUP($S$1,'CLIMATIC DATA'!$B$4:$AB$110,A4+13,FALSE)</f>
        <v>14.9</v>
      </c>
      <c r="E4" s="165">
        <f>C4+D4/2</f>
        <v>31.45</v>
      </c>
      <c r="F4" s="166">
        <f>C4-D4/2</f>
        <v>16.55</v>
      </c>
      <c r="G4" s="167"/>
      <c r="H4" s="168">
        <f>$E4-$D4*H$3</f>
        <v>18.486999999999998</v>
      </c>
      <c r="I4" s="169">
        <f t="shared" ref="I4:AE15" si="0">$E4-$D4*I$3</f>
        <v>17.741999999999997</v>
      </c>
      <c r="J4" s="169">
        <f t="shared" si="0"/>
        <v>17.146000000000001</v>
      </c>
      <c r="K4" s="169">
        <f t="shared" si="0"/>
        <v>16.698999999999998</v>
      </c>
      <c r="L4" s="169">
        <f t="shared" si="0"/>
        <v>16.549999999999997</v>
      </c>
      <c r="M4" s="169">
        <f t="shared" si="0"/>
        <v>16.847999999999999</v>
      </c>
      <c r="N4" s="169">
        <f t="shared" si="0"/>
        <v>17.592999999999996</v>
      </c>
      <c r="O4" s="169">
        <f t="shared" si="0"/>
        <v>18.933999999999997</v>
      </c>
      <c r="P4" s="169">
        <f t="shared" si="0"/>
        <v>20.871000000000002</v>
      </c>
      <c r="Q4" s="169">
        <f t="shared" si="0"/>
        <v>23.105999999999998</v>
      </c>
      <c r="R4" s="169">
        <f t="shared" si="0"/>
        <v>25.638999999999999</v>
      </c>
      <c r="S4" s="169">
        <f t="shared" si="0"/>
        <v>28.023</v>
      </c>
      <c r="T4" s="169">
        <f t="shared" si="0"/>
        <v>29.811</v>
      </c>
      <c r="U4" s="169">
        <f t="shared" si="0"/>
        <v>31.003</v>
      </c>
      <c r="V4" s="169">
        <f t="shared" si="0"/>
        <v>31.45</v>
      </c>
      <c r="W4" s="169">
        <f t="shared" si="0"/>
        <v>31.003</v>
      </c>
      <c r="X4" s="169">
        <f t="shared" si="0"/>
        <v>29.96</v>
      </c>
      <c r="Y4" s="169">
        <f t="shared" si="0"/>
        <v>28.320999999999998</v>
      </c>
      <c r="Z4" s="169">
        <f t="shared" si="0"/>
        <v>26.384</v>
      </c>
      <c r="AA4" s="169">
        <f t="shared" si="0"/>
        <v>24.446999999999999</v>
      </c>
      <c r="AB4" s="169">
        <f t="shared" si="0"/>
        <v>22.808</v>
      </c>
      <c r="AC4" s="169">
        <f t="shared" si="0"/>
        <v>21.317999999999998</v>
      </c>
      <c r="AD4" s="169">
        <f t="shared" si="0"/>
        <v>20.125999999999998</v>
      </c>
      <c r="AE4" s="170">
        <f t="shared" si="0"/>
        <v>19.231999999999999</v>
      </c>
      <c r="AG4" s="192"/>
      <c r="AH4" s="130"/>
      <c r="AI4" s="136"/>
    </row>
    <row r="5" spans="1:35" x14ac:dyDescent="0.2">
      <c r="A5" s="124">
        <v>4</v>
      </c>
      <c r="B5" s="163" t="s">
        <v>173</v>
      </c>
      <c r="C5" s="171">
        <f>ROUND(VLOOKUP($S$1,'CLIMATIC DATA'!$B$4:$P$110,A5,FALSE),0)</f>
        <v>26</v>
      </c>
      <c r="D5" s="172">
        <f>VLOOKUP($S$1,'CLIMATIC DATA'!$B$4:$AB$110,A5+13,FALSE)</f>
        <v>15.9</v>
      </c>
      <c r="E5" s="172">
        <f t="shared" ref="E5:E15" si="1">C5+D5/2</f>
        <v>33.950000000000003</v>
      </c>
      <c r="F5" s="173">
        <f t="shared" ref="F5:F15" si="2">C5-D5/2</f>
        <v>18.05</v>
      </c>
      <c r="G5" s="174"/>
      <c r="H5" s="175">
        <f t="shared" ref="H5:W15" si="3">$E5-$D5*H$3</f>
        <v>20.117000000000004</v>
      </c>
      <c r="I5" s="176">
        <f t="shared" si="3"/>
        <v>19.322000000000003</v>
      </c>
      <c r="J5" s="176">
        <f t="shared" si="3"/>
        <v>18.686000000000003</v>
      </c>
      <c r="K5" s="176">
        <f t="shared" si="3"/>
        <v>18.209000000000003</v>
      </c>
      <c r="L5" s="176">
        <f t="shared" si="3"/>
        <v>18.050000000000004</v>
      </c>
      <c r="M5" s="176">
        <f t="shared" si="3"/>
        <v>18.368000000000002</v>
      </c>
      <c r="N5" s="176">
        <f t="shared" si="3"/>
        <v>19.163000000000004</v>
      </c>
      <c r="O5" s="176">
        <f t="shared" si="3"/>
        <v>20.594000000000001</v>
      </c>
      <c r="P5" s="176">
        <f t="shared" si="3"/>
        <v>22.661000000000001</v>
      </c>
      <c r="Q5" s="176">
        <f t="shared" si="3"/>
        <v>25.045999999999999</v>
      </c>
      <c r="R5" s="176">
        <f t="shared" si="3"/>
        <v>27.749000000000002</v>
      </c>
      <c r="S5" s="176">
        <f t="shared" si="3"/>
        <v>30.293000000000003</v>
      </c>
      <c r="T5" s="176">
        <f t="shared" si="3"/>
        <v>32.201000000000001</v>
      </c>
      <c r="U5" s="176">
        <f t="shared" si="3"/>
        <v>33.473000000000006</v>
      </c>
      <c r="V5" s="176">
        <f t="shared" si="3"/>
        <v>33.950000000000003</v>
      </c>
      <c r="W5" s="176">
        <f t="shared" si="3"/>
        <v>33.473000000000006</v>
      </c>
      <c r="X5" s="176">
        <f t="shared" si="0"/>
        <v>32.36</v>
      </c>
      <c r="Y5" s="176">
        <f t="shared" si="0"/>
        <v>30.611000000000004</v>
      </c>
      <c r="Z5" s="176">
        <f t="shared" si="0"/>
        <v>28.544000000000004</v>
      </c>
      <c r="AA5" s="176">
        <f t="shared" si="0"/>
        <v>26.477000000000004</v>
      </c>
      <c r="AB5" s="176">
        <f t="shared" si="0"/>
        <v>24.728000000000002</v>
      </c>
      <c r="AC5" s="176">
        <f t="shared" si="0"/>
        <v>23.138000000000002</v>
      </c>
      <c r="AD5" s="176">
        <f t="shared" si="0"/>
        <v>21.866000000000003</v>
      </c>
      <c r="AE5" s="177">
        <f t="shared" si="0"/>
        <v>20.912000000000003</v>
      </c>
      <c r="AG5" s="192"/>
      <c r="AH5" s="130"/>
      <c r="AI5" s="136"/>
    </row>
    <row r="6" spans="1:35" x14ac:dyDescent="0.2">
      <c r="A6" s="124">
        <v>5</v>
      </c>
      <c r="B6" s="163" t="s">
        <v>174</v>
      </c>
      <c r="C6" s="171">
        <f>ROUND(VLOOKUP($S$1,'CLIMATIC DATA'!$B$4:$P$110,A6,FALSE),0)</f>
        <v>34</v>
      </c>
      <c r="D6" s="172">
        <f>VLOOKUP($S$1,'CLIMATIC DATA'!$B$4:$AB$110,A6+13,FALSE)</f>
        <v>17</v>
      </c>
      <c r="E6" s="172">
        <f t="shared" si="1"/>
        <v>42.5</v>
      </c>
      <c r="F6" s="173">
        <f t="shared" si="2"/>
        <v>25.5</v>
      </c>
      <c r="G6" s="174"/>
      <c r="H6" s="175">
        <f t="shared" si="3"/>
        <v>27.71</v>
      </c>
      <c r="I6" s="176">
        <f t="shared" si="0"/>
        <v>26.86</v>
      </c>
      <c r="J6" s="176">
        <f t="shared" si="0"/>
        <v>26.18</v>
      </c>
      <c r="K6" s="176">
        <f t="shared" si="0"/>
        <v>25.67</v>
      </c>
      <c r="L6" s="176">
        <f t="shared" si="0"/>
        <v>25.5</v>
      </c>
      <c r="M6" s="176">
        <f t="shared" si="0"/>
        <v>25.84</v>
      </c>
      <c r="N6" s="176">
        <f t="shared" si="0"/>
        <v>26.689999999999998</v>
      </c>
      <c r="O6" s="176">
        <f t="shared" si="0"/>
        <v>28.22</v>
      </c>
      <c r="P6" s="176">
        <f t="shared" si="0"/>
        <v>30.43</v>
      </c>
      <c r="Q6" s="176">
        <f t="shared" si="0"/>
        <v>32.979999999999997</v>
      </c>
      <c r="R6" s="176">
        <f t="shared" si="0"/>
        <v>35.869999999999997</v>
      </c>
      <c r="S6" s="176">
        <f t="shared" si="0"/>
        <v>38.590000000000003</v>
      </c>
      <c r="T6" s="176">
        <f t="shared" si="0"/>
        <v>40.630000000000003</v>
      </c>
      <c r="U6" s="176">
        <f t="shared" si="0"/>
        <v>41.99</v>
      </c>
      <c r="V6" s="176">
        <f t="shared" si="0"/>
        <v>42.5</v>
      </c>
      <c r="W6" s="176">
        <f t="shared" si="0"/>
        <v>41.99</v>
      </c>
      <c r="X6" s="176">
        <f t="shared" si="0"/>
        <v>40.799999999999997</v>
      </c>
      <c r="Y6" s="176">
        <f t="shared" si="0"/>
        <v>38.93</v>
      </c>
      <c r="Z6" s="176">
        <f t="shared" si="0"/>
        <v>36.72</v>
      </c>
      <c r="AA6" s="176">
        <f t="shared" si="0"/>
        <v>34.51</v>
      </c>
      <c r="AB6" s="176">
        <f t="shared" si="0"/>
        <v>32.64</v>
      </c>
      <c r="AC6" s="176">
        <f t="shared" si="0"/>
        <v>30.939999999999998</v>
      </c>
      <c r="AD6" s="176">
        <f t="shared" si="0"/>
        <v>29.58</v>
      </c>
      <c r="AE6" s="177">
        <f t="shared" si="0"/>
        <v>28.560000000000002</v>
      </c>
      <c r="AG6" s="192"/>
      <c r="AH6" s="130"/>
      <c r="AI6" s="136"/>
    </row>
    <row r="7" spans="1:35" x14ac:dyDescent="0.2">
      <c r="A7" s="124">
        <v>6</v>
      </c>
      <c r="B7" s="178" t="s">
        <v>175</v>
      </c>
      <c r="C7" s="171">
        <f>ROUND(VLOOKUP($S$1,'CLIMATIC DATA'!$B$4:$P$110,A7,FALSE),0)</f>
        <v>47</v>
      </c>
      <c r="D7" s="172">
        <f>VLOOKUP($S$1,'CLIMATIC DATA'!$B$4:$AB$110,A7+13,FALSE)</f>
        <v>19</v>
      </c>
      <c r="E7" s="172">
        <f t="shared" si="1"/>
        <v>56.5</v>
      </c>
      <c r="F7" s="173">
        <f t="shared" si="2"/>
        <v>37.5</v>
      </c>
      <c r="G7" s="174"/>
      <c r="H7" s="175">
        <f t="shared" si="3"/>
        <v>39.97</v>
      </c>
      <c r="I7" s="176">
        <f t="shared" si="0"/>
        <v>39.019999999999996</v>
      </c>
      <c r="J7" s="176">
        <f t="shared" si="0"/>
        <v>38.260000000000005</v>
      </c>
      <c r="K7" s="176">
        <f t="shared" si="0"/>
        <v>37.69</v>
      </c>
      <c r="L7" s="176">
        <f t="shared" si="0"/>
        <v>37.5</v>
      </c>
      <c r="M7" s="176">
        <f t="shared" si="0"/>
        <v>37.879999999999995</v>
      </c>
      <c r="N7" s="176">
        <f t="shared" si="0"/>
        <v>38.83</v>
      </c>
      <c r="O7" s="176">
        <f t="shared" si="0"/>
        <v>40.54</v>
      </c>
      <c r="P7" s="176">
        <f t="shared" si="0"/>
        <v>43.010000000000005</v>
      </c>
      <c r="Q7" s="176">
        <f t="shared" si="0"/>
        <v>45.86</v>
      </c>
      <c r="R7" s="176">
        <f t="shared" si="0"/>
        <v>49.09</v>
      </c>
      <c r="S7" s="176">
        <f t="shared" si="0"/>
        <v>52.13</v>
      </c>
      <c r="T7" s="176">
        <f t="shared" si="0"/>
        <v>54.41</v>
      </c>
      <c r="U7" s="176">
        <f t="shared" si="0"/>
        <v>55.93</v>
      </c>
      <c r="V7" s="176">
        <f t="shared" si="0"/>
        <v>56.5</v>
      </c>
      <c r="W7" s="176">
        <f t="shared" si="0"/>
        <v>55.93</v>
      </c>
      <c r="X7" s="176">
        <f t="shared" si="0"/>
        <v>54.6</v>
      </c>
      <c r="Y7" s="176">
        <f t="shared" si="0"/>
        <v>52.51</v>
      </c>
      <c r="Z7" s="176">
        <f t="shared" si="0"/>
        <v>50.04</v>
      </c>
      <c r="AA7" s="176">
        <f t="shared" si="0"/>
        <v>47.57</v>
      </c>
      <c r="AB7" s="176">
        <f t="shared" si="0"/>
        <v>45.480000000000004</v>
      </c>
      <c r="AC7" s="176">
        <f t="shared" si="0"/>
        <v>43.58</v>
      </c>
      <c r="AD7" s="176">
        <f t="shared" si="0"/>
        <v>42.06</v>
      </c>
      <c r="AE7" s="177">
        <f t="shared" si="0"/>
        <v>40.92</v>
      </c>
      <c r="AG7" s="193"/>
      <c r="AH7" s="130"/>
      <c r="AI7" s="136"/>
    </row>
    <row r="8" spans="1:35" x14ac:dyDescent="0.2">
      <c r="A8" s="124">
        <v>7</v>
      </c>
      <c r="B8" s="178" t="s">
        <v>176</v>
      </c>
      <c r="C8" s="171">
        <f>ROUND(VLOOKUP($S$1,'CLIMATIC DATA'!$B$4:$P$110,A8,FALSE),0)</f>
        <v>58</v>
      </c>
      <c r="D8" s="172">
        <f>VLOOKUP($S$1,'CLIMATIC DATA'!$B$4:$AB$110,A8+13,FALSE)</f>
        <v>20.7</v>
      </c>
      <c r="E8" s="172">
        <f t="shared" si="1"/>
        <v>68.349999999999994</v>
      </c>
      <c r="F8" s="173">
        <f t="shared" si="2"/>
        <v>47.65</v>
      </c>
      <c r="G8" s="174"/>
      <c r="H8" s="175">
        <f t="shared" si="3"/>
        <v>50.340999999999994</v>
      </c>
      <c r="I8" s="176">
        <f t="shared" si="0"/>
        <v>49.305999999999997</v>
      </c>
      <c r="J8" s="176">
        <f t="shared" si="0"/>
        <v>48.477999999999994</v>
      </c>
      <c r="K8" s="176">
        <f t="shared" si="0"/>
        <v>47.856999999999999</v>
      </c>
      <c r="L8" s="176">
        <f t="shared" si="0"/>
        <v>47.649999999999991</v>
      </c>
      <c r="M8" s="176">
        <f t="shared" si="0"/>
        <v>48.063999999999993</v>
      </c>
      <c r="N8" s="176">
        <f t="shared" si="0"/>
        <v>49.09899999999999</v>
      </c>
      <c r="O8" s="176">
        <f t="shared" si="0"/>
        <v>50.961999999999996</v>
      </c>
      <c r="P8" s="176">
        <f t="shared" si="0"/>
        <v>53.652999999999992</v>
      </c>
      <c r="Q8" s="176">
        <f t="shared" si="0"/>
        <v>56.757999999999996</v>
      </c>
      <c r="R8" s="176">
        <f t="shared" si="0"/>
        <v>60.276999999999994</v>
      </c>
      <c r="S8" s="176">
        <f t="shared" si="0"/>
        <v>63.588999999999992</v>
      </c>
      <c r="T8" s="176">
        <f t="shared" si="0"/>
        <v>66.072999999999993</v>
      </c>
      <c r="U8" s="176">
        <f t="shared" si="0"/>
        <v>67.728999999999999</v>
      </c>
      <c r="V8" s="176">
        <f t="shared" si="0"/>
        <v>68.349999999999994</v>
      </c>
      <c r="W8" s="176">
        <f t="shared" si="0"/>
        <v>67.728999999999999</v>
      </c>
      <c r="X8" s="176">
        <f t="shared" si="0"/>
        <v>66.28</v>
      </c>
      <c r="Y8" s="176">
        <f t="shared" si="0"/>
        <v>64.003</v>
      </c>
      <c r="Z8" s="176">
        <f t="shared" si="0"/>
        <v>61.311999999999998</v>
      </c>
      <c r="AA8" s="176">
        <f t="shared" si="0"/>
        <v>58.620999999999995</v>
      </c>
      <c r="AB8" s="176">
        <f t="shared" si="0"/>
        <v>56.343999999999994</v>
      </c>
      <c r="AC8" s="176">
        <f t="shared" si="0"/>
        <v>54.273999999999994</v>
      </c>
      <c r="AD8" s="176">
        <f t="shared" si="0"/>
        <v>52.617999999999995</v>
      </c>
      <c r="AE8" s="177">
        <f t="shared" si="0"/>
        <v>51.375999999999998</v>
      </c>
      <c r="AG8" s="193"/>
      <c r="AH8" s="130"/>
      <c r="AI8" s="136"/>
    </row>
    <row r="9" spans="1:35" x14ac:dyDescent="0.2">
      <c r="A9" s="124">
        <v>8</v>
      </c>
      <c r="B9" s="178" t="s">
        <v>177</v>
      </c>
      <c r="C9" s="171">
        <f>ROUND(VLOOKUP($S$1,'CLIMATIC DATA'!$B$4:$P$110,A9,FALSE),0)</f>
        <v>67</v>
      </c>
      <c r="D9" s="172">
        <f>VLOOKUP($S$1,'CLIMATIC DATA'!$B$4:$AB$110,A9+13,FALSE)</f>
        <v>20.2</v>
      </c>
      <c r="E9" s="172">
        <f t="shared" si="1"/>
        <v>77.099999999999994</v>
      </c>
      <c r="F9" s="173">
        <f t="shared" si="2"/>
        <v>56.9</v>
      </c>
      <c r="G9" s="174"/>
      <c r="H9" s="175">
        <f t="shared" si="3"/>
        <v>59.525999999999996</v>
      </c>
      <c r="I9" s="176">
        <f t="shared" si="0"/>
        <v>58.515999999999991</v>
      </c>
      <c r="J9" s="176">
        <f t="shared" si="0"/>
        <v>57.707999999999998</v>
      </c>
      <c r="K9" s="176">
        <f t="shared" si="0"/>
        <v>57.101999999999997</v>
      </c>
      <c r="L9" s="176">
        <f t="shared" si="0"/>
        <v>56.899999999999991</v>
      </c>
      <c r="M9" s="176">
        <f t="shared" si="0"/>
        <v>57.303999999999995</v>
      </c>
      <c r="N9" s="176">
        <f t="shared" si="0"/>
        <v>58.313999999999993</v>
      </c>
      <c r="O9" s="176">
        <f t="shared" si="0"/>
        <v>60.131999999999991</v>
      </c>
      <c r="P9" s="176">
        <f t="shared" si="0"/>
        <v>62.757999999999996</v>
      </c>
      <c r="Q9" s="176">
        <f t="shared" si="0"/>
        <v>65.787999999999997</v>
      </c>
      <c r="R9" s="176">
        <f t="shared" si="0"/>
        <v>69.221999999999994</v>
      </c>
      <c r="S9" s="176">
        <f t="shared" si="0"/>
        <v>72.453999999999994</v>
      </c>
      <c r="T9" s="176">
        <f t="shared" si="0"/>
        <v>74.878</v>
      </c>
      <c r="U9" s="176">
        <f t="shared" si="0"/>
        <v>76.494</v>
      </c>
      <c r="V9" s="176">
        <f t="shared" si="0"/>
        <v>77.099999999999994</v>
      </c>
      <c r="W9" s="176">
        <f t="shared" si="0"/>
        <v>76.494</v>
      </c>
      <c r="X9" s="176">
        <f t="shared" si="0"/>
        <v>75.08</v>
      </c>
      <c r="Y9" s="176">
        <f t="shared" si="0"/>
        <v>72.85799999999999</v>
      </c>
      <c r="Z9" s="176">
        <f t="shared" si="0"/>
        <v>70.231999999999999</v>
      </c>
      <c r="AA9" s="176">
        <f t="shared" si="0"/>
        <v>67.605999999999995</v>
      </c>
      <c r="AB9" s="176">
        <f t="shared" si="0"/>
        <v>65.384</v>
      </c>
      <c r="AC9" s="176">
        <f t="shared" si="0"/>
        <v>63.36399999999999</v>
      </c>
      <c r="AD9" s="176">
        <f t="shared" si="0"/>
        <v>61.74799999999999</v>
      </c>
      <c r="AE9" s="177">
        <f t="shared" si="0"/>
        <v>60.535999999999994</v>
      </c>
      <c r="AG9" s="193"/>
      <c r="AH9" s="130"/>
      <c r="AI9" s="136"/>
    </row>
    <row r="10" spans="1:35" x14ac:dyDescent="0.2">
      <c r="A10" s="124">
        <v>9</v>
      </c>
      <c r="B10" s="178" t="s">
        <v>166</v>
      </c>
      <c r="C10" s="171">
        <f>ROUND(VLOOKUP($S$1,'CLIMATIC DATA'!$B$4:$P$110,A10,FALSE),0)</f>
        <v>71</v>
      </c>
      <c r="D10" s="172">
        <f>VLOOKUP($S$1,'CLIMATIC DATA'!$B$4:$AB$110,A10+13,FALSE)</f>
        <v>19.399999999999999</v>
      </c>
      <c r="E10" s="172">
        <f t="shared" si="1"/>
        <v>80.7</v>
      </c>
      <c r="F10" s="173">
        <f t="shared" si="2"/>
        <v>61.3</v>
      </c>
      <c r="G10" s="174"/>
      <c r="H10" s="175">
        <f t="shared" si="3"/>
        <v>63.822000000000003</v>
      </c>
      <c r="I10" s="176">
        <f t="shared" si="0"/>
        <v>62.852000000000004</v>
      </c>
      <c r="J10" s="176">
        <f t="shared" si="0"/>
        <v>62.076000000000008</v>
      </c>
      <c r="K10" s="176">
        <f t="shared" si="0"/>
        <v>61.494</v>
      </c>
      <c r="L10" s="176">
        <f t="shared" si="0"/>
        <v>61.300000000000004</v>
      </c>
      <c r="M10" s="176">
        <f t="shared" si="0"/>
        <v>61.688000000000002</v>
      </c>
      <c r="N10" s="176">
        <f t="shared" si="0"/>
        <v>62.658000000000001</v>
      </c>
      <c r="O10" s="176">
        <f t="shared" si="0"/>
        <v>64.403999999999996</v>
      </c>
      <c r="P10" s="176">
        <f t="shared" si="0"/>
        <v>66.926000000000002</v>
      </c>
      <c r="Q10" s="176">
        <f t="shared" si="0"/>
        <v>69.835999999999999</v>
      </c>
      <c r="R10" s="176">
        <f t="shared" si="0"/>
        <v>73.134</v>
      </c>
      <c r="S10" s="176">
        <f t="shared" si="0"/>
        <v>76.238</v>
      </c>
      <c r="T10" s="176">
        <f t="shared" si="0"/>
        <v>78.566000000000003</v>
      </c>
      <c r="U10" s="176">
        <f t="shared" si="0"/>
        <v>80.118000000000009</v>
      </c>
      <c r="V10" s="176">
        <f t="shared" si="0"/>
        <v>80.7</v>
      </c>
      <c r="W10" s="176">
        <f t="shared" si="0"/>
        <v>80.118000000000009</v>
      </c>
      <c r="X10" s="176">
        <f t="shared" si="0"/>
        <v>78.760000000000005</v>
      </c>
      <c r="Y10" s="176">
        <f t="shared" si="0"/>
        <v>76.626000000000005</v>
      </c>
      <c r="Z10" s="176">
        <f t="shared" si="0"/>
        <v>74.103999999999999</v>
      </c>
      <c r="AA10" s="176">
        <f t="shared" si="0"/>
        <v>71.582000000000008</v>
      </c>
      <c r="AB10" s="176">
        <f t="shared" si="0"/>
        <v>69.448000000000008</v>
      </c>
      <c r="AC10" s="176">
        <f t="shared" si="0"/>
        <v>67.50800000000001</v>
      </c>
      <c r="AD10" s="176">
        <f t="shared" si="0"/>
        <v>65.956000000000003</v>
      </c>
      <c r="AE10" s="177">
        <f t="shared" si="0"/>
        <v>64.792000000000002</v>
      </c>
      <c r="AG10" s="193"/>
      <c r="AH10" s="130"/>
      <c r="AI10" s="136"/>
    </row>
    <row r="11" spans="1:35" x14ac:dyDescent="0.2">
      <c r="A11" s="124">
        <v>10</v>
      </c>
      <c r="B11" s="178" t="s">
        <v>167</v>
      </c>
      <c r="C11" s="171">
        <f>ROUND(VLOOKUP($S$1,'CLIMATIC DATA'!$B$4:$P$110,A11,FALSE),0)</f>
        <v>70</v>
      </c>
      <c r="D11" s="172">
        <f>VLOOKUP($S$1,'CLIMATIC DATA'!$B$4:$AB$110,A11+13,FALSE)</f>
        <v>19.2</v>
      </c>
      <c r="E11" s="172">
        <f t="shared" si="1"/>
        <v>79.599999999999994</v>
      </c>
      <c r="F11" s="173">
        <f t="shared" si="2"/>
        <v>60.4</v>
      </c>
      <c r="G11" s="174"/>
      <c r="H11" s="175">
        <f t="shared" si="3"/>
        <v>62.895999999999994</v>
      </c>
      <c r="I11" s="176">
        <f t="shared" si="0"/>
        <v>61.935999999999993</v>
      </c>
      <c r="J11" s="176">
        <f t="shared" si="0"/>
        <v>61.167999999999992</v>
      </c>
      <c r="K11" s="176">
        <f t="shared" si="0"/>
        <v>60.591999999999999</v>
      </c>
      <c r="L11" s="176">
        <f t="shared" si="0"/>
        <v>60.399999999999991</v>
      </c>
      <c r="M11" s="176">
        <f t="shared" si="0"/>
        <v>60.783999999999992</v>
      </c>
      <c r="N11" s="176">
        <f t="shared" si="0"/>
        <v>61.743999999999993</v>
      </c>
      <c r="O11" s="176">
        <f t="shared" si="0"/>
        <v>63.471999999999994</v>
      </c>
      <c r="P11" s="176">
        <f t="shared" si="0"/>
        <v>65.967999999999989</v>
      </c>
      <c r="Q11" s="176">
        <f t="shared" si="0"/>
        <v>68.847999999999999</v>
      </c>
      <c r="R11" s="176">
        <f t="shared" si="0"/>
        <v>72.111999999999995</v>
      </c>
      <c r="S11" s="176">
        <f t="shared" si="0"/>
        <v>75.183999999999997</v>
      </c>
      <c r="T11" s="176">
        <f t="shared" si="0"/>
        <v>77.488</v>
      </c>
      <c r="U11" s="176">
        <f t="shared" si="0"/>
        <v>79.024000000000001</v>
      </c>
      <c r="V11" s="176">
        <f t="shared" si="0"/>
        <v>79.599999999999994</v>
      </c>
      <c r="W11" s="176">
        <f t="shared" si="0"/>
        <v>79.024000000000001</v>
      </c>
      <c r="X11" s="176">
        <f t="shared" si="0"/>
        <v>77.679999999999993</v>
      </c>
      <c r="Y11" s="176">
        <f t="shared" si="0"/>
        <v>75.567999999999998</v>
      </c>
      <c r="Z11" s="176">
        <f t="shared" si="0"/>
        <v>73.071999999999989</v>
      </c>
      <c r="AA11" s="176">
        <f t="shared" si="0"/>
        <v>70.575999999999993</v>
      </c>
      <c r="AB11" s="176">
        <f t="shared" si="0"/>
        <v>68.463999999999999</v>
      </c>
      <c r="AC11" s="176">
        <f t="shared" si="0"/>
        <v>66.543999999999997</v>
      </c>
      <c r="AD11" s="176">
        <f t="shared" si="0"/>
        <v>65.007999999999996</v>
      </c>
      <c r="AE11" s="177">
        <f t="shared" si="0"/>
        <v>63.855999999999995</v>
      </c>
      <c r="AG11" s="193"/>
      <c r="AH11" s="130"/>
      <c r="AI11" s="136"/>
    </row>
    <row r="12" spans="1:35" x14ac:dyDescent="0.2">
      <c r="A12" s="124">
        <v>11</v>
      </c>
      <c r="B12" s="178" t="s">
        <v>168</v>
      </c>
      <c r="C12" s="171">
        <f>ROUND(VLOOKUP($S$1,'CLIMATIC DATA'!$B$4:$P$110,A12,FALSE),0)</f>
        <v>62</v>
      </c>
      <c r="D12" s="172">
        <f>VLOOKUP($S$1,'CLIMATIC DATA'!$B$4:$AB$110,A12+13,FALSE)</f>
        <v>19.2</v>
      </c>
      <c r="E12" s="172">
        <f t="shared" si="1"/>
        <v>71.599999999999994</v>
      </c>
      <c r="F12" s="173">
        <f t="shared" si="2"/>
        <v>52.4</v>
      </c>
      <c r="G12" s="174"/>
      <c r="H12" s="175">
        <f t="shared" si="3"/>
        <v>54.895999999999994</v>
      </c>
      <c r="I12" s="176">
        <f t="shared" si="0"/>
        <v>53.935999999999993</v>
      </c>
      <c r="J12" s="176">
        <f t="shared" si="0"/>
        <v>53.167999999999992</v>
      </c>
      <c r="K12" s="176">
        <f t="shared" si="0"/>
        <v>52.591999999999999</v>
      </c>
      <c r="L12" s="176">
        <f t="shared" si="0"/>
        <v>52.399999999999991</v>
      </c>
      <c r="M12" s="176">
        <f t="shared" si="0"/>
        <v>52.783999999999992</v>
      </c>
      <c r="N12" s="176">
        <f t="shared" si="0"/>
        <v>53.743999999999993</v>
      </c>
      <c r="O12" s="176">
        <f t="shared" si="0"/>
        <v>55.471999999999994</v>
      </c>
      <c r="P12" s="176">
        <f t="shared" si="0"/>
        <v>57.967999999999996</v>
      </c>
      <c r="Q12" s="176">
        <f t="shared" si="0"/>
        <v>60.847999999999992</v>
      </c>
      <c r="R12" s="176">
        <f t="shared" si="0"/>
        <v>64.111999999999995</v>
      </c>
      <c r="S12" s="176">
        <f t="shared" si="0"/>
        <v>67.183999999999997</v>
      </c>
      <c r="T12" s="176">
        <f t="shared" si="0"/>
        <v>69.488</v>
      </c>
      <c r="U12" s="176">
        <f t="shared" si="0"/>
        <v>71.024000000000001</v>
      </c>
      <c r="V12" s="176">
        <f t="shared" si="0"/>
        <v>71.599999999999994</v>
      </c>
      <c r="W12" s="176">
        <f t="shared" si="0"/>
        <v>71.024000000000001</v>
      </c>
      <c r="X12" s="176">
        <f t="shared" si="0"/>
        <v>69.679999999999993</v>
      </c>
      <c r="Y12" s="176">
        <f t="shared" si="0"/>
        <v>67.567999999999998</v>
      </c>
      <c r="Z12" s="176">
        <f t="shared" si="0"/>
        <v>65.071999999999989</v>
      </c>
      <c r="AA12" s="176">
        <f t="shared" si="0"/>
        <v>62.575999999999993</v>
      </c>
      <c r="AB12" s="176">
        <f t="shared" si="0"/>
        <v>60.463999999999999</v>
      </c>
      <c r="AC12" s="176">
        <f t="shared" si="0"/>
        <v>58.543999999999997</v>
      </c>
      <c r="AD12" s="176">
        <f t="shared" si="0"/>
        <v>57.007999999999996</v>
      </c>
      <c r="AE12" s="177">
        <f t="shared" si="0"/>
        <v>55.855999999999995</v>
      </c>
      <c r="AG12" s="193"/>
      <c r="AH12" s="130"/>
      <c r="AI12" s="136"/>
    </row>
    <row r="13" spans="1:35" x14ac:dyDescent="0.2">
      <c r="A13" s="124">
        <v>12</v>
      </c>
      <c r="B13" s="178" t="s">
        <v>169</v>
      </c>
      <c r="C13" s="171">
        <f>ROUND(VLOOKUP($S$1,'CLIMATIC DATA'!$B$4:$P$110,A13,FALSE),0)</f>
        <v>51</v>
      </c>
      <c r="D13" s="172">
        <f>VLOOKUP($S$1,'CLIMATIC DATA'!$B$4:$AB$110,A13+13,FALSE)</f>
        <v>17.8</v>
      </c>
      <c r="E13" s="172">
        <f t="shared" si="1"/>
        <v>59.9</v>
      </c>
      <c r="F13" s="173">
        <f t="shared" si="2"/>
        <v>42.1</v>
      </c>
      <c r="G13" s="174"/>
      <c r="H13" s="175">
        <f t="shared" si="3"/>
        <v>44.414000000000001</v>
      </c>
      <c r="I13" s="176">
        <f t="shared" si="0"/>
        <v>43.524000000000001</v>
      </c>
      <c r="J13" s="176">
        <f t="shared" si="0"/>
        <v>42.811999999999998</v>
      </c>
      <c r="K13" s="176">
        <f t="shared" si="0"/>
        <v>42.277999999999999</v>
      </c>
      <c r="L13" s="176">
        <f t="shared" si="0"/>
        <v>42.099999999999994</v>
      </c>
      <c r="M13" s="176">
        <f t="shared" si="0"/>
        <v>42.456000000000003</v>
      </c>
      <c r="N13" s="176">
        <f t="shared" si="0"/>
        <v>43.345999999999997</v>
      </c>
      <c r="O13" s="176">
        <f t="shared" si="0"/>
        <v>44.948</v>
      </c>
      <c r="P13" s="176">
        <f t="shared" si="0"/>
        <v>47.262</v>
      </c>
      <c r="Q13" s="176">
        <f t="shared" si="0"/>
        <v>49.931999999999995</v>
      </c>
      <c r="R13" s="176">
        <f t="shared" si="0"/>
        <v>52.957999999999998</v>
      </c>
      <c r="S13" s="176">
        <f t="shared" si="0"/>
        <v>55.805999999999997</v>
      </c>
      <c r="T13" s="176">
        <f t="shared" si="0"/>
        <v>57.942</v>
      </c>
      <c r="U13" s="176">
        <f t="shared" si="0"/>
        <v>59.366</v>
      </c>
      <c r="V13" s="176">
        <f t="shared" si="0"/>
        <v>59.9</v>
      </c>
      <c r="W13" s="176">
        <f t="shared" si="0"/>
        <v>59.366</v>
      </c>
      <c r="X13" s="176">
        <f t="shared" si="0"/>
        <v>58.12</v>
      </c>
      <c r="Y13" s="176">
        <f t="shared" si="0"/>
        <v>56.161999999999999</v>
      </c>
      <c r="Z13" s="176">
        <f t="shared" si="0"/>
        <v>53.847999999999999</v>
      </c>
      <c r="AA13" s="176">
        <f t="shared" si="0"/>
        <v>51.533999999999999</v>
      </c>
      <c r="AB13" s="176">
        <f t="shared" si="0"/>
        <v>49.576000000000001</v>
      </c>
      <c r="AC13" s="176">
        <f t="shared" si="0"/>
        <v>47.795999999999999</v>
      </c>
      <c r="AD13" s="176">
        <f t="shared" si="0"/>
        <v>46.372</v>
      </c>
      <c r="AE13" s="177">
        <f t="shared" si="0"/>
        <v>45.304000000000002</v>
      </c>
      <c r="AG13" s="193"/>
      <c r="AH13" s="130"/>
      <c r="AI13" s="136"/>
    </row>
    <row r="14" spans="1:35" x14ac:dyDescent="0.2">
      <c r="A14" s="124">
        <v>13</v>
      </c>
      <c r="B14" s="178" t="s">
        <v>170</v>
      </c>
      <c r="C14" s="171">
        <f>ROUND(VLOOKUP($S$1,'CLIMATIC DATA'!$B$4:$P$110,A14,FALSE),0)</f>
        <v>41</v>
      </c>
      <c r="D14" s="172">
        <f>VLOOKUP($S$1,'CLIMATIC DATA'!$B$4:$AB$110,A14+13,FALSE)</f>
        <v>14.4</v>
      </c>
      <c r="E14" s="172">
        <f t="shared" si="1"/>
        <v>48.2</v>
      </c>
      <c r="F14" s="173">
        <f t="shared" si="2"/>
        <v>33.799999999999997</v>
      </c>
      <c r="G14" s="174"/>
      <c r="H14" s="175">
        <f t="shared" si="3"/>
        <v>35.672000000000004</v>
      </c>
      <c r="I14" s="176">
        <f t="shared" si="0"/>
        <v>34.951999999999998</v>
      </c>
      <c r="J14" s="176">
        <f t="shared" si="0"/>
        <v>34.376000000000005</v>
      </c>
      <c r="K14" s="176">
        <f t="shared" si="0"/>
        <v>33.944000000000003</v>
      </c>
      <c r="L14" s="176">
        <f t="shared" si="0"/>
        <v>33.800000000000004</v>
      </c>
      <c r="M14" s="176">
        <f t="shared" si="0"/>
        <v>34.088000000000001</v>
      </c>
      <c r="N14" s="176">
        <f t="shared" si="0"/>
        <v>34.808</v>
      </c>
      <c r="O14" s="176">
        <f t="shared" si="0"/>
        <v>36.103999999999999</v>
      </c>
      <c r="P14" s="176">
        <f t="shared" si="0"/>
        <v>37.975999999999999</v>
      </c>
      <c r="Q14" s="176">
        <f t="shared" si="0"/>
        <v>40.136000000000003</v>
      </c>
      <c r="R14" s="176">
        <f t="shared" si="0"/>
        <v>42.584000000000003</v>
      </c>
      <c r="S14" s="176">
        <f t="shared" si="0"/>
        <v>44.888000000000005</v>
      </c>
      <c r="T14" s="176">
        <f t="shared" si="0"/>
        <v>46.616</v>
      </c>
      <c r="U14" s="176">
        <f t="shared" si="0"/>
        <v>47.768000000000001</v>
      </c>
      <c r="V14" s="176">
        <f t="shared" si="0"/>
        <v>48.2</v>
      </c>
      <c r="W14" s="176">
        <f t="shared" si="0"/>
        <v>47.768000000000001</v>
      </c>
      <c r="X14" s="176">
        <f t="shared" si="0"/>
        <v>46.760000000000005</v>
      </c>
      <c r="Y14" s="176">
        <f t="shared" si="0"/>
        <v>45.176000000000002</v>
      </c>
      <c r="Z14" s="176">
        <f t="shared" si="0"/>
        <v>43.304000000000002</v>
      </c>
      <c r="AA14" s="176">
        <f t="shared" si="0"/>
        <v>41.432000000000002</v>
      </c>
      <c r="AB14" s="176">
        <f t="shared" si="0"/>
        <v>39.847999999999999</v>
      </c>
      <c r="AC14" s="176">
        <f t="shared" si="0"/>
        <v>38.408000000000001</v>
      </c>
      <c r="AD14" s="176">
        <f t="shared" si="0"/>
        <v>37.256</v>
      </c>
      <c r="AE14" s="177">
        <f t="shared" si="0"/>
        <v>36.392000000000003</v>
      </c>
      <c r="AG14" s="193"/>
      <c r="AH14" s="130"/>
      <c r="AI14" s="136"/>
    </row>
    <row r="15" spans="1:35" ht="13.5" thickBot="1" x14ac:dyDescent="0.25">
      <c r="A15" s="124">
        <v>14</v>
      </c>
      <c r="B15" s="179" t="s">
        <v>171</v>
      </c>
      <c r="C15" s="180">
        <f>ROUND(VLOOKUP($S$1,'CLIMATIC DATA'!$B$4:$P$110,A15,FALSE),0)</f>
        <v>30</v>
      </c>
      <c r="D15" s="181">
        <f>VLOOKUP($S$1,'CLIMATIC DATA'!$B$4:$AB$110,A15+13,FALSE)</f>
        <v>13.3</v>
      </c>
      <c r="E15" s="181">
        <f t="shared" si="1"/>
        <v>36.65</v>
      </c>
      <c r="F15" s="182">
        <f t="shared" si="2"/>
        <v>23.35</v>
      </c>
      <c r="G15" s="183"/>
      <c r="H15" s="184">
        <f t="shared" si="3"/>
        <v>25.079000000000001</v>
      </c>
      <c r="I15" s="185">
        <f t="shared" si="0"/>
        <v>24.413999999999998</v>
      </c>
      <c r="J15" s="185">
        <f t="shared" si="0"/>
        <v>23.881999999999998</v>
      </c>
      <c r="K15" s="185">
        <f t="shared" si="0"/>
        <v>23.482999999999997</v>
      </c>
      <c r="L15" s="185">
        <f t="shared" si="0"/>
        <v>23.349999999999998</v>
      </c>
      <c r="M15" s="185">
        <f t="shared" si="0"/>
        <v>23.616</v>
      </c>
      <c r="N15" s="185">
        <f t="shared" si="0"/>
        <v>24.280999999999999</v>
      </c>
      <c r="O15" s="185">
        <f t="shared" si="0"/>
        <v>25.477999999999998</v>
      </c>
      <c r="P15" s="185">
        <f t="shared" si="0"/>
        <v>27.207000000000001</v>
      </c>
      <c r="Q15" s="185">
        <f t="shared" si="0"/>
        <v>29.201999999999998</v>
      </c>
      <c r="R15" s="185">
        <f t="shared" si="0"/>
        <v>31.462999999999997</v>
      </c>
      <c r="S15" s="185">
        <f t="shared" si="0"/>
        <v>33.591000000000001</v>
      </c>
      <c r="T15" s="185">
        <f t="shared" si="0"/>
        <v>35.186999999999998</v>
      </c>
      <c r="U15" s="185">
        <f t="shared" si="0"/>
        <v>36.250999999999998</v>
      </c>
      <c r="V15" s="185">
        <f t="shared" si="0"/>
        <v>36.65</v>
      </c>
      <c r="W15" s="185">
        <f t="shared" si="0"/>
        <v>36.250999999999998</v>
      </c>
      <c r="X15" s="185">
        <f t="shared" si="0"/>
        <v>35.32</v>
      </c>
      <c r="Y15" s="185">
        <f t="shared" si="0"/>
        <v>33.856999999999999</v>
      </c>
      <c r="Z15" s="185">
        <f t="shared" ref="Z15:AE15" si="4">$E15-$D15*Z$3</f>
        <v>32.128</v>
      </c>
      <c r="AA15" s="185">
        <f t="shared" si="4"/>
        <v>30.398999999999997</v>
      </c>
      <c r="AB15" s="185">
        <f t="shared" si="4"/>
        <v>28.936</v>
      </c>
      <c r="AC15" s="185">
        <f t="shared" si="4"/>
        <v>27.605999999999998</v>
      </c>
      <c r="AD15" s="185">
        <f t="shared" si="4"/>
        <v>26.541999999999998</v>
      </c>
      <c r="AE15" s="186">
        <f t="shared" si="4"/>
        <v>25.744</v>
      </c>
      <c r="AG15" s="193"/>
      <c r="AH15" s="130"/>
      <c r="AI15" s="136"/>
    </row>
    <row r="16" spans="1:35" x14ac:dyDescent="0.2">
      <c r="AG16" s="136"/>
      <c r="AH16" s="136"/>
      <c r="AI16" s="136"/>
    </row>
    <row r="17" spans="33:35" x14ac:dyDescent="0.2">
      <c r="AG17" s="136"/>
      <c r="AH17" s="136"/>
      <c r="AI17" s="136"/>
    </row>
    <row r="18" spans="33:35" x14ac:dyDescent="0.2">
      <c r="AG18" s="136"/>
      <c r="AH18" s="136"/>
      <c r="AI18" s="136"/>
    </row>
    <row r="19" spans="33:35" ht="12.75" customHeight="1" x14ac:dyDescent="0.2">
      <c r="AG19" s="136"/>
      <c r="AH19" s="136"/>
      <c r="AI19" s="136"/>
    </row>
    <row r="20" spans="33:35" x14ac:dyDescent="0.2">
      <c r="AG20" s="136"/>
      <c r="AH20" s="136"/>
      <c r="AI20" s="136"/>
    </row>
    <row r="21" spans="33:35" x14ac:dyDescent="0.2">
      <c r="AG21" s="136"/>
      <c r="AH21" s="136"/>
      <c r="AI21" s="136"/>
    </row>
    <row r="22" spans="33:35" x14ac:dyDescent="0.2">
      <c r="AG22" s="136"/>
      <c r="AH22" s="136"/>
      <c r="AI22" s="136"/>
    </row>
    <row r="23" spans="33:35" x14ac:dyDescent="0.2">
      <c r="AG23" s="136"/>
      <c r="AH23" s="136"/>
      <c r="AI23" s="136"/>
    </row>
  </sheetData>
  <sheetProtection password="CEEB" sheet="1" objects="1" scenarios="1" selectLockedCells="1" selectUnlockedCells="1"/>
  <mergeCells count="2">
    <mergeCell ref="B1:R1"/>
    <mergeCell ref="S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467"/>
  <sheetViews>
    <sheetView topLeftCell="M1" zoomScale="85" zoomScaleNormal="85" workbookViewId="0">
      <selection activeCell="D7" sqref="D7"/>
    </sheetView>
  </sheetViews>
  <sheetFormatPr defaultRowHeight="12.75" x14ac:dyDescent="0.2"/>
  <cols>
    <col min="1" max="25" width="8.7109375" style="124" customWidth="1"/>
    <col min="26" max="30" width="4.7109375" style="124" customWidth="1"/>
    <col min="31" max="31" width="9.140625" style="124"/>
    <col min="32" max="32" width="9.7109375" style="124" customWidth="1"/>
    <col min="33" max="33" width="13" style="124" customWidth="1"/>
    <col min="34" max="34" width="15.28515625" style="124" bestFit="1" customWidth="1"/>
    <col min="35" max="35" width="14.28515625" style="124" customWidth="1"/>
    <col min="36" max="16384" width="9.140625" style="124"/>
  </cols>
  <sheetData>
    <row r="1" spans="1:35" ht="13.5" thickBot="1" x14ac:dyDescent="0.25">
      <c r="A1" s="298" t="s">
        <v>224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319"/>
      <c r="R1" s="300" t="str">
        <f>CALCULATOR!C11</f>
        <v>SYRACUSE</v>
      </c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1"/>
    </row>
    <row r="2" spans="1:35" ht="13.5" thickBot="1" x14ac:dyDescent="0.25">
      <c r="A2" s="122"/>
      <c r="B2" s="122"/>
      <c r="C2" s="122"/>
      <c r="D2" s="122"/>
      <c r="E2" s="122"/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1:35" ht="15" customHeight="1" thickBot="1" x14ac:dyDescent="0.25">
      <c r="A3" s="311" t="s">
        <v>225</v>
      </c>
      <c r="B3" s="312"/>
      <c r="C3" s="313"/>
      <c r="D3" s="314" t="s">
        <v>172</v>
      </c>
      <c r="E3" s="315"/>
      <c r="F3" s="316"/>
      <c r="G3" s="187"/>
      <c r="H3" s="311" t="s">
        <v>239</v>
      </c>
      <c r="I3" s="312"/>
      <c r="J3" s="313"/>
      <c r="K3" s="188">
        <f>CALCULATOR!$C$22</f>
        <v>4</v>
      </c>
      <c r="L3" s="187"/>
      <c r="M3" s="311" t="s">
        <v>226</v>
      </c>
      <c r="N3" s="312"/>
      <c r="O3" s="313"/>
      <c r="P3" s="190">
        <f t="array" ref="P3">AVERAGE(IF(ISNUMBER(B36:Y36),B36:Y36,FALSE))</f>
        <v>0.92497199074074077</v>
      </c>
      <c r="Q3" s="189"/>
      <c r="R3" s="311" t="s">
        <v>260</v>
      </c>
      <c r="S3" s="312"/>
      <c r="T3" s="313"/>
      <c r="U3" s="317">
        <f>SUM($B38:$Y38)*31</f>
        <v>6219336062.1758041</v>
      </c>
      <c r="V3" s="318"/>
      <c r="W3" s="137"/>
      <c r="X3" s="137"/>
      <c r="Y3" s="137"/>
      <c r="Z3" s="123"/>
      <c r="AA3" s="123"/>
      <c r="AB3" s="123"/>
      <c r="AC3" s="123"/>
      <c r="AD3" s="123"/>
      <c r="AF3" s="204" t="s">
        <v>261</v>
      </c>
      <c r="AG3" s="205" t="s">
        <v>263</v>
      </c>
      <c r="AH3" s="205" t="s">
        <v>265</v>
      </c>
      <c r="AI3" s="206" t="s">
        <v>262</v>
      </c>
    </row>
    <row r="4" spans="1:35" x14ac:dyDescent="0.2">
      <c r="A4" s="122"/>
      <c r="B4" s="122"/>
      <c r="C4" s="122"/>
      <c r="D4" s="122"/>
      <c r="E4" s="122"/>
      <c r="F4" s="12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F4" s="194" t="s">
        <v>172</v>
      </c>
      <c r="AG4" s="201">
        <f>SUM(B24:Y24)*31</f>
        <v>5743068493.1506844</v>
      </c>
      <c r="AH4" s="195">
        <f>U3</f>
        <v>6219336062.1758041</v>
      </c>
      <c r="AI4" s="207">
        <f>IF(IFERROR(P3,FALSE),P3,NA())</f>
        <v>0.92497199074074077</v>
      </c>
    </row>
    <row r="5" spans="1:35" x14ac:dyDescent="0.2">
      <c r="A5" s="308" t="s">
        <v>196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10"/>
      <c r="Z5" s="125"/>
      <c r="AA5" s="32"/>
      <c r="AB5" s="32"/>
      <c r="AC5" s="32"/>
      <c r="AD5" s="32"/>
      <c r="AF5" s="196" t="s">
        <v>173</v>
      </c>
      <c r="AG5" s="202">
        <f>SUM(B63:Y63)*28</f>
        <v>4975561643.835618</v>
      </c>
      <c r="AH5" s="197">
        <f>U42</f>
        <v>5358700752.7546911</v>
      </c>
      <c r="AI5" s="208">
        <f>IF(IFERROR(P42,FALSE),P42,NA())</f>
        <v>0.93061365740740742</v>
      </c>
    </row>
    <row r="6" spans="1:35" x14ac:dyDescent="0.2">
      <c r="A6" s="126"/>
      <c r="B6" s="126">
        <v>1</v>
      </c>
      <c r="C6" s="127">
        <f t="shared" ref="C6:Y6" si="0">B6+1</f>
        <v>2</v>
      </c>
      <c r="D6" s="127">
        <f t="shared" si="0"/>
        <v>3</v>
      </c>
      <c r="E6" s="127">
        <f t="shared" si="0"/>
        <v>4</v>
      </c>
      <c r="F6" s="127">
        <f t="shared" si="0"/>
        <v>5</v>
      </c>
      <c r="G6" s="127">
        <f t="shared" si="0"/>
        <v>6</v>
      </c>
      <c r="H6" s="127">
        <f t="shared" si="0"/>
        <v>7</v>
      </c>
      <c r="I6" s="127">
        <f t="shared" si="0"/>
        <v>8</v>
      </c>
      <c r="J6" s="127">
        <f t="shared" si="0"/>
        <v>9</v>
      </c>
      <c r="K6" s="127">
        <f t="shared" si="0"/>
        <v>10</v>
      </c>
      <c r="L6" s="127">
        <f t="shared" si="0"/>
        <v>11</v>
      </c>
      <c r="M6" s="127">
        <f t="shared" si="0"/>
        <v>12</v>
      </c>
      <c r="N6" s="127">
        <f t="shared" si="0"/>
        <v>13</v>
      </c>
      <c r="O6" s="127">
        <f t="shared" si="0"/>
        <v>14</v>
      </c>
      <c r="P6" s="127">
        <f t="shared" si="0"/>
        <v>15</v>
      </c>
      <c r="Q6" s="127">
        <f t="shared" si="0"/>
        <v>16</v>
      </c>
      <c r="R6" s="127">
        <f t="shared" si="0"/>
        <v>17</v>
      </c>
      <c r="S6" s="127">
        <f t="shared" si="0"/>
        <v>18</v>
      </c>
      <c r="T6" s="127">
        <f t="shared" si="0"/>
        <v>19</v>
      </c>
      <c r="U6" s="127">
        <f t="shared" si="0"/>
        <v>20</v>
      </c>
      <c r="V6" s="127">
        <f t="shared" si="0"/>
        <v>21</v>
      </c>
      <c r="W6" s="127">
        <f t="shared" si="0"/>
        <v>22</v>
      </c>
      <c r="X6" s="127">
        <f t="shared" si="0"/>
        <v>23</v>
      </c>
      <c r="Y6" s="127">
        <f t="shared" si="0"/>
        <v>24</v>
      </c>
      <c r="Z6" s="125"/>
      <c r="AA6" s="128"/>
      <c r="AB6" s="128"/>
      <c r="AC6" s="128"/>
      <c r="AD6" s="128"/>
      <c r="AF6" s="196" t="s">
        <v>174</v>
      </c>
      <c r="AG6" s="202">
        <f>SUM(B102:Y102)*31</f>
        <v>4509863013.6986313</v>
      </c>
      <c r="AH6" s="197">
        <f>U81</f>
        <v>4737823459.229599</v>
      </c>
      <c r="AI6" s="208">
        <f>IF(IFERROR(P81,FALSE),P81,NA())</f>
        <v>0.95540347222222211</v>
      </c>
    </row>
    <row r="7" spans="1:35" x14ac:dyDescent="0.2">
      <c r="A7" s="302" t="s">
        <v>229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4"/>
      <c r="Z7" s="125"/>
      <c r="AA7" s="128"/>
      <c r="AB7" s="128"/>
      <c r="AC7" s="128"/>
      <c r="AD7" s="128"/>
      <c r="AF7" s="196" t="s">
        <v>175</v>
      </c>
      <c r="AG7" s="202">
        <f>SUM(B141:Y141)*30</f>
        <v>2850410958.90411</v>
      </c>
      <c r="AH7" s="197">
        <f>U120</f>
        <v>2897562885.8907938</v>
      </c>
      <c r="AI7" s="208">
        <f>IF(IFERROR(P120,FALSE),P120,NA())</f>
        <v>0.98622500000000013</v>
      </c>
    </row>
    <row r="8" spans="1:35" x14ac:dyDescent="0.2">
      <c r="A8" s="129"/>
      <c r="B8" s="130">
        <f>ROUND(VLOOKUP($D3,'HOURLY TEMP CALC'!$B$2:$AE$15,B$6+6,FALSE),0)</f>
        <v>18</v>
      </c>
      <c r="C8" s="130">
        <f>ROUND(VLOOKUP($D3,'HOURLY TEMP CALC'!$B$2:$AE$15,C$6+6,FALSE),0)</f>
        <v>18</v>
      </c>
      <c r="D8" s="130">
        <f>ROUND(VLOOKUP($D3,'HOURLY TEMP CALC'!$B$2:$AE$15,D$6+6,FALSE),0)</f>
        <v>17</v>
      </c>
      <c r="E8" s="130">
        <f>ROUND(VLOOKUP($D3,'HOURLY TEMP CALC'!$B$2:$AE$15,E$6+6,FALSE),0)</f>
        <v>17</v>
      </c>
      <c r="F8" s="130">
        <f>ROUND(VLOOKUP($D3,'HOURLY TEMP CALC'!$B$2:$AE$15,F$6+6,FALSE),0)</f>
        <v>17</v>
      </c>
      <c r="G8" s="130">
        <f>ROUND(VLOOKUP($D3,'HOURLY TEMP CALC'!$B$2:$AE$15,G$6+6,FALSE),0)</f>
        <v>17</v>
      </c>
      <c r="H8" s="130">
        <f>ROUND(VLOOKUP($D3,'HOURLY TEMP CALC'!$B$2:$AE$15,H$6+6,FALSE),0)</f>
        <v>18</v>
      </c>
      <c r="I8" s="130">
        <f>ROUND(VLOOKUP($D3,'HOURLY TEMP CALC'!$B$2:$AE$15,I$6+6,FALSE),0)</f>
        <v>19</v>
      </c>
      <c r="J8" s="130">
        <f>ROUND(VLOOKUP($D3,'HOURLY TEMP CALC'!$B$2:$AE$15,J$6+6,FALSE),0)</f>
        <v>21</v>
      </c>
      <c r="K8" s="130">
        <f>ROUND(VLOOKUP($D3,'HOURLY TEMP CALC'!$B$2:$AE$15,K$6+6,FALSE),0)</f>
        <v>23</v>
      </c>
      <c r="L8" s="130">
        <f>ROUND(VLOOKUP($D3,'HOURLY TEMP CALC'!$B$2:$AE$15,L$6+6,FALSE),0)</f>
        <v>26</v>
      </c>
      <c r="M8" s="130">
        <f>ROUND(VLOOKUP($D3,'HOURLY TEMP CALC'!$B$2:$AE$15,M$6+6,FALSE),0)</f>
        <v>28</v>
      </c>
      <c r="N8" s="130">
        <f>ROUND(VLOOKUP($D3,'HOURLY TEMP CALC'!$B$2:$AE$15,N$6+6,FALSE),0)</f>
        <v>30</v>
      </c>
      <c r="O8" s="130">
        <f>ROUND(VLOOKUP($D3,'HOURLY TEMP CALC'!$B$2:$AE$15,O$6+6,FALSE),0)</f>
        <v>31</v>
      </c>
      <c r="P8" s="130">
        <f>ROUND(VLOOKUP($D3,'HOURLY TEMP CALC'!$B$2:$AE$15,P$6+6,FALSE),0)</f>
        <v>31</v>
      </c>
      <c r="Q8" s="130">
        <f>ROUND(VLOOKUP($D3,'HOURLY TEMP CALC'!$B$2:$AE$15,Q$6+6,FALSE),0)</f>
        <v>31</v>
      </c>
      <c r="R8" s="130">
        <f>ROUND(VLOOKUP($D3,'HOURLY TEMP CALC'!$B$2:$AE$15,R$6+6,FALSE),0)</f>
        <v>30</v>
      </c>
      <c r="S8" s="130">
        <f>ROUND(VLOOKUP($D3,'HOURLY TEMP CALC'!$B$2:$AE$15,S$6+6,FALSE),0)</f>
        <v>28</v>
      </c>
      <c r="T8" s="130">
        <f>ROUND(VLOOKUP($D3,'HOURLY TEMP CALC'!$B$2:$AE$15,T$6+6,FALSE),0)</f>
        <v>26</v>
      </c>
      <c r="U8" s="130">
        <f>ROUND(VLOOKUP($D3,'HOURLY TEMP CALC'!$B$2:$AE$15,U$6+6,FALSE),0)</f>
        <v>24</v>
      </c>
      <c r="V8" s="130">
        <f>ROUND(VLOOKUP($D3,'HOURLY TEMP CALC'!$B$2:$AE$15,V$6+6,FALSE),0)</f>
        <v>23</v>
      </c>
      <c r="W8" s="130">
        <f>ROUND(VLOOKUP($D3,'HOURLY TEMP CALC'!$B$2:$AE$15,W$6+6,FALSE),0)</f>
        <v>21</v>
      </c>
      <c r="X8" s="130">
        <f>ROUND(VLOOKUP($D3,'HOURLY TEMP CALC'!$B$2:$AE$15,X$6+6,FALSE),0)</f>
        <v>20</v>
      </c>
      <c r="Y8" s="130">
        <f>ROUND(VLOOKUP($D3,'HOURLY TEMP CALC'!$B$2:$AE$15,Y$6+6,FALSE),0)</f>
        <v>19</v>
      </c>
      <c r="Z8" s="125"/>
      <c r="AA8" s="128"/>
      <c r="AB8" s="128"/>
      <c r="AC8" s="128"/>
      <c r="AD8" s="128"/>
      <c r="AF8" s="196" t="s">
        <v>176</v>
      </c>
      <c r="AG8" s="202">
        <f>SUM(B180:Y180)*31</f>
        <v>1498191780.8219182</v>
      </c>
      <c r="AH8" s="197">
        <f>U159</f>
        <v>1506266681.6645007</v>
      </c>
      <c r="AI8" s="208">
        <f>IF(IFERROR(P159,FALSE),P159,NA())</f>
        <v>0.99511764705882366</v>
      </c>
    </row>
    <row r="9" spans="1:35" x14ac:dyDescent="0.2">
      <c r="A9" s="302" t="s">
        <v>227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4"/>
      <c r="Z9" s="125"/>
      <c r="AA9" s="128"/>
      <c r="AB9" s="128"/>
      <c r="AC9" s="128"/>
      <c r="AD9" s="128"/>
      <c r="AF9" s="196" t="s">
        <v>177</v>
      </c>
      <c r="AG9" s="202">
        <f>SUM(B219:Y219)*30</f>
        <v>616438356.16438353</v>
      </c>
      <c r="AH9" s="197">
        <f>U198</f>
        <v>618293235.87199962</v>
      </c>
      <c r="AI9" s="209">
        <f>IF(IFERROR(P198,FALSE),P198,NA())</f>
        <v>0.997</v>
      </c>
    </row>
    <row r="10" spans="1:35" x14ac:dyDescent="0.2">
      <c r="A10" s="129"/>
      <c r="B10" s="131">
        <f>IF(B8&gt;=CALCULATOR!$C$28,0,VLOOKUP(B8,'OUTDOOR RESET'!$B$10:$C$112,2,FALSE))</f>
        <v>144</v>
      </c>
      <c r="C10" s="131">
        <f>IF(C8&gt;=CALCULATOR!$C$28,0,VLOOKUP(C8,'OUTDOOR RESET'!$B$10:$C$112,2,FALSE))</f>
        <v>144</v>
      </c>
      <c r="D10" s="131">
        <f>IF(D8&gt;=CALCULATOR!$C$28,0,VLOOKUP(D8,'OUTDOOR RESET'!$B$10:$C$112,2,FALSE))</f>
        <v>145</v>
      </c>
      <c r="E10" s="131">
        <f>IF(E8&gt;=CALCULATOR!$C$28,0,VLOOKUP(E8,'OUTDOOR RESET'!$B$10:$C$112,2,FALSE))</f>
        <v>145</v>
      </c>
      <c r="F10" s="131">
        <f>IF(F8&gt;=CALCULATOR!$C$28,0,VLOOKUP(F8,'OUTDOOR RESET'!$B$10:$C$112,2,FALSE))</f>
        <v>145</v>
      </c>
      <c r="G10" s="131">
        <f>IF(G8&gt;=CALCULATOR!$C$28,0,VLOOKUP(G8,'OUTDOOR RESET'!$B$10:$C$112,2,FALSE))</f>
        <v>145</v>
      </c>
      <c r="H10" s="131">
        <f>IF(H8&gt;=CALCULATOR!$C$28,0,VLOOKUP(H8,'OUTDOOR RESET'!$B$10:$C$112,2,FALSE))</f>
        <v>144</v>
      </c>
      <c r="I10" s="131">
        <f>IF(I8&gt;=CALCULATOR!$C$28,0,VLOOKUP(I8,'OUTDOOR RESET'!$B$10:$C$112,2,FALSE))</f>
        <v>142</v>
      </c>
      <c r="J10" s="131">
        <f>IF(J8&gt;=CALCULATOR!$C$28,0,VLOOKUP(J8,'OUTDOOR RESET'!$B$10:$C$112,2,FALSE))</f>
        <v>139</v>
      </c>
      <c r="K10" s="131">
        <f>IF(K8&gt;=CALCULATOR!$C$28,0,VLOOKUP(K8,'OUTDOOR RESET'!$B$10:$C$112,2,FALSE))</f>
        <v>137</v>
      </c>
      <c r="L10" s="131">
        <f>IF(L8&gt;=CALCULATOR!$C$28,0,VLOOKUP(L8,'OUTDOOR RESET'!$B$10:$C$112,2,FALSE))</f>
        <v>132</v>
      </c>
      <c r="M10" s="131">
        <f>IF(M8&gt;=CALCULATOR!$C$28,0,VLOOKUP(M8,'OUTDOOR RESET'!$B$10:$C$112,2,FALSE))</f>
        <v>129</v>
      </c>
      <c r="N10" s="131">
        <f>IF(N8&gt;=CALCULATOR!$C$28,0,VLOOKUP(N8,'OUTDOOR RESET'!$B$10:$C$112,2,FALSE))</f>
        <v>126</v>
      </c>
      <c r="O10" s="131">
        <f>IF(O8&gt;=CALCULATOR!$C$28,0,VLOOKUP(O8,'OUTDOOR RESET'!$B$10:$C$112,2,FALSE))</f>
        <v>125</v>
      </c>
      <c r="P10" s="131">
        <f>IF(P8&gt;=CALCULATOR!$C$28,0,VLOOKUP(P8,'OUTDOOR RESET'!$B$10:$C$112,2,FALSE))</f>
        <v>125</v>
      </c>
      <c r="Q10" s="131">
        <f>IF(Q8&gt;=CALCULATOR!$C$28,0,VLOOKUP(Q8,'OUTDOOR RESET'!$B$10:$C$112,2,FALSE))</f>
        <v>125</v>
      </c>
      <c r="R10" s="131">
        <f>IF(R8&gt;=CALCULATOR!$C$28,0,VLOOKUP(R8,'OUTDOOR RESET'!$B$10:$C$112,2,FALSE))</f>
        <v>126</v>
      </c>
      <c r="S10" s="131">
        <f>IF(S8&gt;=CALCULATOR!$C$28,0,VLOOKUP(S8,'OUTDOOR RESET'!$B$10:$C$112,2,FALSE))</f>
        <v>129</v>
      </c>
      <c r="T10" s="131">
        <f>IF(T8&gt;=CALCULATOR!$C$28,0,VLOOKUP(T8,'OUTDOOR RESET'!$B$10:$C$112,2,FALSE))</f>
        <v>132</v>
      </c>
      <c r="U10" s="131">
        <f>IF(U8&gt;=CALCULATOR!$C$28,0,VLOOKUP(U8,'OUTDOOR RESET'!$B$10:$C$112,2,FALSE))</f>
        <v>135</v>
      </c>
      <c r="V10" s="131">
        <f>IF(V8&gt;=CALCULATOR!$C$28,0,VLOOKUP(V8,'OUTDOOR RESET'!$B$10:$C$112,2,FALSE))</f>
        <v>137</v>
      </c>
      <c r="W10" s="131">
        <f>IF(W8&gt;=CALCULATOR!$C$28,0,VLOOKUP(W8,'OUTDOOR RESET'!$B$10:$C$112,2,FALSE))</f>
        <v>139</v>
      </c>
      <c r="X10" s="131">
        <f>IF(X8&gt;=CALCULATOR!$C$28,0,VLOOKUP(X8,'OUTDOOR RESET'!$B$10:$C$112,2,FALSE))</f>
        <v>141</v>
      </c>
      <c r="Y10" s="131">
        <f>IF(Y8&gt;=CALCULATOR!$C$28,0,VLOOKUP(Y8,'OUTDOOR RESET'!$B$10:$C$112,2,FALSE))</f>
        <v>142</v>
      </c>
      <c r="Z10" s="132"/>
      <c r="AA10" s="128"/>
      <c r="AB10" s="128"/>
      <c r="AC10" s="128"/>
      <c r="AD10" s="128"/>
      <c r="AF10" s="196" t="s">
        <v>166</v>
      </c>
      <c r="AG10" s="202">
        <f>SUM(B258:Y258)*31</f>
        <v>244602739.7260274</v>
      </c>
      <c r="AH10" s="197">
        <f>U237</f>
        <v>245338755.99400941</v>
      </c>
      <c r="AI10" s="208">
        <f>IF(IFERROR(P237,FALSE),P237,NA())</f>
        <v>0.997</v>
      </c>
    </row>
    <row r="11" spans="1:35" x14ac:dyDescent="0.2">
      <c r="A11" s="302" t="s">
        <v>238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4"/>
      <c r="Z11" s="132"/>
      <c r="AA11" s="128"/>
      <c r="AB11" s="128"/>
      <c r="AC11" s="128"/>
      <c r="AD11" s="128"/>
      <c r="AF11" s="196" t="s">
        <v>167</v>
      </c>
      <c r="AG11" s="202">
        <f>SUM(B297:Y297)*31</f>
        <v>341424657.53424662</v>
      </c>
      <c r="AH11" s="197">
        <f>U276</f>
        <v>342452013.5749715</v>
      </c>
      <c r="AI11" s="208">
        <f>IF(IFERROR(P276,FALSE),P276,NA())</f>
        <v>0.997</v>
      </c>
    </row>
    <row r="12" spans="1:35" x14ac:dyDescent="0.2">
      <c r="A12" s="133"/>
      <c r="B12" s="126">
        <f>IF(B10=0,0,B10-CALCULATOR!$C$23)</f>
        <v>124</v>
      </c>
      <c r="C12" s="126">
        <f>IF(C10=0,0,C10-CALCULATOR!$C$23)</f>
        <v>124</v>
      </c>
      <c r="D12" s="126">
        <f>IF(D10=0,0,D10-CALCULATOR!$C$23)</f>
        <v>125</v>
      </c>
      <c r="E12" s="126">
        <f>IF(E10=0,0,E10-CALCULATOR!$C$23)</f>
        <v>125</v>
      </c>
      <c r="F12" s="126">
        <f>IF(F10=0,0,F10-CALCULATOR!$C$23)</f>
        <v>125</v>
      </c>
      <c r="G12" s="126">
        <f>IF(G10=0,0,G10-CALCULATOR!$C$23)</f>
        <v>125</v>
      </c>
      <c r="H12" s="126">
        <f>IF(H10=0,0,H10-CALCULATOR!$C$23)</f>
        <v>124</v>
      </c>
      <c r="I12" s="126">
        <f>IF(I10=0,0,I10-CALCULATOR!$C$23)</f>
        <v>122</v>
      </c>
      <c r="J12" s="126">
        <f>IF(J10=0,0,J10-CALCULATOR!$C$23)</f>
        <v>119</v>
      </c>
      <c r="K12" s="126">
        <f>IF(K10=0,0,K10-CALCULATOR!$C$23)</f>
        <v>117</v>
      </c>
      <c r="L12" s="126">
        <f>IF(L10=0,0,L10-CALCULATOR!$C$23)</f>
        <v>112</v>
      </c>
      <c r="M12" s="126">
        <f>IF(M10=0,0,M10-CALCULATOR!$C$23)</f>
        <v>109</v>
      </c>
      <c r="N12" s="126">
        <f>IF(N10=0,0,N10-CALCULATOR!$C$23)</f>
        <v>106</v>
      </c>
      <c r="O12" s="126">
        <f>IF(O10=0,0,O10-CALCULATOR!$C$23)</f>
        <v>105</v>
      </c>
      <c r="P12" s="126">
        <f>IF(P10=0,0,P10-CALCULATOR!$C$23)</f>
        <v>105</v>
      </c>
      <c r="Q12" s="126">
        <f>IF(Q10=0,0,Q10-CALCULATOR!$C$23)</f>
        <v>105</v>
      </c>
      <c r="R12" s="126">
        <f>IF(R10=0,0,R10-CALCULATOR!$C$23)</f>
        <v>106</v>
      </c>
      <c r="S12" s="126">
        <f>IF(S10=0,0,S10-CALCULATOR!$C$23)</f>
        <v>109</v>
      </c>
      <c r="T12" s="126">
        <f>IF(T10=0,0,T10-CALCULATOR!$C$23)</f>
        <v>112</v>
      </c>
      <c r="U12" s="126">
        <f>IF(U10=0,0,U10-CALCULATOR!$C$23)</f>
        <v>115</v>
      </c>
      <c r="V12" s="126">
        <f>IF(V10=0,0,V10-CALCULATOR!$C$23)</f>
        <v>117</v>
      </c>
      <c r="W12" s="126">
        <f>IF(W10=0,0,W10-CALCULATOR!$C$23)</f>
        <v>119</v>
      </c>
      <c r="X12" s="126">
        <f>IF(X10=0,0,X10-CALCULATOR!$C$23)</f>
        <v>121</v>
      </c>
      <c r="Y12" s="126">
        <f>IF(Y10=0,0,Y10-CALCULATOR!$C$23)</f>
        <v>122</v>
      </c>
      <c r="Z12" s="125"/>
      <c r="AA12" s="128"/>
      <c r="AB12" s="128"/>
      <c r="AC12" s="128"/>
      <c r="AD12" s="128"/>
      <c r="AF12" s="196" t="s">
        <v>168</v>
      </c>
      <c r="AG12" s="202">
        <f>SUM(B336:Y336)*30</f>
        <v>1020821917.8082191</v>
      </c>
      <c r="AH12" s="197">
        <f>U315</f>
        <v>1023893598.6040313</v>
      </c>
      <c r="AI12" s="208">
        <f>IF(IFERROR(P315,FALSE),P315,NA())</f>
        <v>0.997</v>
      </c>
    </row>
    <row r="13" spans="1:35" x14ac:dyDescent="0.2">
      <c r="A13" s="302" t="s">
        <v>241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4"/>
      <c r="Z13" s="125"/>
      <c r="AA13" s="128"/>
      <c r="AB13" s="128"/>
      <c r="AC13" s="128"/>
      <c r="AD13" s="128"/>
      <c r="AF13" s="196" t="s">
        <v>169</v>
      </c>
      <c r="AG13" s="202">
        <f>SUM(B375:Y375)*31</f>
        <v>2466410958.90411</v>
      </c>
      <c r="AH13" s="197">
        <f>U354</f>
        <v>2493163072.5360708</v>
      </c>
      <c r="AI13" s="208">
        <f>IF(IFERROR(P354,FALSE),P354,NA())</f>
        <v>0.99109999999999998</v>
      </c>
    </row>
    <row r="14" spans="1:35" x14ac:dyDescent="0.2">
      <c r="A14" s="133"/>
      <c r="B14" s="147">
        <f>IF(B12&lt;78,'VTG EFF'!$C$5/100,VLOOKUP(B$12,'VTG EFF'!$B$5:$G$87,2,FALSE)/100)</f>
        <v>0.92231111111111119</v>
      </c>
      <c r="C14" s="147">
        <f>IF(C12&lt;78,'VTG EFF'!$C$5/100,VLOOKUP(C$12,'VTG EFF'!$B$5:$G$87,2,FALSE)/100)</f>
        <v>0.92231111111111119</v>
      </c>
      <c r="D14" s="147">
        <f>IF(D12&lt;78,'VTG EFF'!$C$5/100,VLOOKUP(D$12,'VTG EFF'!$B$5:$G$87,2,FALSE)/100)</f>
        <v>0.92041666666666666</v>
      </c>
      <c r="E14" s="147">
        <f>IF(E12&lt;78,'VTG EFF'!$C$5/100,VLOOKUP(E$12,'VTG EFF'!$B$5:$G$87,2,FALSE)/100)</f>
        <v>0.92041666666666666</v>
      </c>
      <c r="F14" s="147">
        <f>IF(F12&lt;78,'VTG EFF'!$C$5/100,VLOOKUP(F$12,'VTG EFF'!$B$5:$G$87,2,FALSE)/100)</f>
        <v>0.92041666666666666</v>
      </c>
      <c r="G14" s="147">
        <f>IF(G12&lt;78,'VTG EFF'!$C$5/100,VLOOKUP(G$12,'VTG EFF'!$B$5:$G$87,2,FALSE)/100)</f>
        <v>0.92041666666666666</v>
      </c>
      <c r="H14" s="147">
        <f>IF(H12&lt;78,'VTG EFF'!$C$5/100,VLOOKUP(H$12,'VTG EFF'!$B$5:$G$87,2,FALSE)/100)</f>
        <v>0.92231111111111119</v>
      </c>
      <c r="I14" s="147">
        <f>IF(I12&lt;78,'VTG EFF'!$C$5/100,VLOOKUP(I$12,'VTG EFF'!$B$5:$G$87,2,FALSE)/100)</f>
        <v>0.92610000000000003</v>
      </c>
      <c r="J14" s="147">
        <f>IF(J12&lt;78,'VTG EFF'!$C$5/100,VLOOKUP(J$12,'VTG EFF'!$B$5:$G$87,2,FALSE)/100)</f>
        <v>0.93188333333333329</v>
      </c>
      <c r="K14" s="147">
        <f>IF(K12&lt;78,'VTG EFF'!$C$5/100,VLOOKUP(K$12,'VTG EFF'!$B$5:$G$87,2,FALSE)/100)</f>
        <v>0.93564999999999998</v>
      </c>
      <c r="L14" s="147">
        <f>IF(L12&lt;78,'VTG EFF'!$C$5/100,VLOOKUP(L$12,'VTG EFF'!$B$5:$G$87,2,FALSE)/100)</f>
        <v>0.94506666666666672</v>
      </c>
      <c r="M14" s="147">
        <f>IF(M12&lt;78,'VTG EFF'!$C$5/100,VLOOKUP(M$12,'VTG EFF'!$B$5:$G$87,2,FALSE)/100)</f>
        <v>0.95071666666666677</v>
      </c>
      <c r="N14" s="147">
        <f>IF(N12&lt;78,'VTG EFF'!$C$5/100,VLOOKUP(N$12,'VTG EFF'!$B$5:$G$87,2,FALSE)/100)</f>
        <v>0.9563666666666667</v>
      </c>
      <c r="O14" s="147">
        <f>IF(O12&lt;78,'VTG EFF'!$C$5/100,VLOOKUP(O$12,'VTG EFF'!$B$5:$G$87,2,FALSE)/100)</f>
        <v>0.95825000000000005</v>
      </c>
      <c r="P14" s="147">
        <f>IF(P12&lt;78,'VTG EFF'!$C$5/100,VLOOKUP(P$12,'VTG EFF'!$B$5:$G$87,2,FALSE)/100)</f>
        <v>0.95825000000000005</v>
      </c>
      <c r="Q14" s="147">
        <f>IF(Q12&lt;78,'VTG EFF'!$C$5/100,VLOOKUP(Q$12,'VTG EFF'!$B$5:$G$87,2,FALSE)/100)</f>
        <v>0.95825000000000005</v>
      </c>
      <c r="R14" s="147">
        <f>IF(R12&lt;78,'VTG EFF'!$C$5/100,VLOOKUP(R$12,'VTG EFF'!$B$5:$G$87,2,FALSE)/100)</f>
        <v>0.9563666666666667</v>
      </c>
      <c r="S14" s="147">
        <f>IF(S12&lt;78,'VTG EFF'!$C$5/100,VLOOKUP(S$12,'VTG EFF'!$B$5:$G$87,2,FALSE)/100)</f>
        <v>0.95071666666666677</v>
      </c>
      <c r="T14" s="147">
        <f>IF(T12&lt;78,'VTG EFF'!$C$5/100,VLOOKUP(T$12,'VTG EFF'!$B$5:$G$87,2,FALSE)/100)</f>
        <v>0.94506666666666672</v>
      </c>
      <c r="U14" s="147">
        <f>IF(U12&lt;78,'VTG EFF'!$C$5/100,VLOOKUP(U$12,'VTG EFF'!$B$5:$G$87,2,FALSE)/100)</f>
        <v>0.93941666666666668</v>
      </c>
      <c r="V14" s="147">
        <f>IF(V12&lt;78,'VTG EFF'!$C$5/100,VLOOKUP(V$12,'VTG EFF'!$B$5:$G$87,2,FALSE)/100)</f>
        <v>0.93564999999999998</v>
      </c>
      <c r="W14" s="147">
        <f>IF(W12&lt;78,'VTG EFF'!$C$5/100,VLOOKUP(W$12,'VTG EFF'!$B$5:$G$87,2,FALSE)/100)</f>
        <v>0.93188333333333329</v>
      </c>
      <c r="X14" s="147">
        <f>IF(X12&lt;78,'VTG EFF'!$C$5/100,VLOOKUP(X$12,'VTG EFF'!$B$5:$G$87,2,FALSE)/100)</f>
        <v>0.92799444444444446</v>
      </c>
      <c r="Y14" s="147">
        <f>IF(Y12&lt;78,'VTG EFF'!$C$5/100,VLOOKUP(Y$12,'VTG EFF'!$B$5:$G$87,2,FALSE)/100)</f>
        <v>0.92610000000000003</v>
      </c>
      <c r="Z14" s="125"/>
      <c r="AA14" s="128"/>
      <c r="AB14" s="128"/>
      <c r="AC14" s="128"/>
      <c r="AD14" s="128"/>
      <c r="AF14" s="196" t="s">
        <v>170</v>
      </c>
      <c r="AG14" s="202">
        <f>SUM(B414:Y414)*30</f>
        <v>3540821917.8082194</v>
      </c>
      <c r="AH14" s="197">
        <f>U393</f>
        <v>3632476906.0522165</v>
      </c>
      <c r="AI14" s="208">
        <f>IF(IFERROR(P393,FALSE),P393,NA())</f>
        <v>0.97663888888888895</v>
      </c>
    </row>
    <row r="15" spans="1:35" ht="13.5" thickBot="1" x14ac:dyDescent="0.25">
      <c r="A15" s="302" t="s">
        <v>240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4"/>
      <c r="Z15" s="125"/>
      <c r="AA15" s="128"/>
      <c r="AB15" s="128"/>
      <c r="AC15" s="128"/>
      <c r="AD15" s="128"/>
      <c r="AF15" s="198" t="s">
        <v>171</v>
      </c>
      <c r="AG15" s="203">
        <f>SUM(B453:Y453)*31</f>
        <v>5004164383.5616426</v>
      </c>
      <c r="AH15" s="199">
        <f>U432</f>
        <v>5317964851.4598827</v>
      </c>
      <c r="AI15" s="210">
        <f>IF(IFERROR(P432,FALSE),P432,NA())</f>
        <v>0.94317708333333317</v>
      </c>
    </row>
    <row r="16" spans="1:35" x14ac:dyDescent="0.2">
      <c r="A16" s="133"/>
      <c r="B16" s="147">
        <f>IF(B12&lt;78,'VTG EFF'!$D$5/100,VLOOKUP(B$12,'VTG EFF'!$B$5:$G$87,3,FALSE)/100)</f>
        <v>0.91797777777777778</v>
      </c>
      <c r="C16" s="147">
        <f>IF(C12&lt;78,'VTG EFF'!$D$5/100,VLOOKUP(C$12,'VTG EFF'!$B$5:$G$87,3,FALSE)/100)</f>
        <v>0.91797777777777778</v>
      </c>
      <c r="D16" s="147">
        <f>IF(D12&lt;78,'VTG EFF'!$D$5/100,VLOOKUP(D$12,'VTG EFF'!$B$5:$G$87,3,FALSE)/100)</f>
        <v>0.9161666666666668</v>
      </c>
      <c r="E16" s="147">
        <f>IF(E12&lt;78,'VTG EFF'!$D$5/100,VLOOKUP(E$12,'VTG EFF'!$B$5:$G$87,3,FALSE)/100)</f>
        <v>0.9161666666666668</v>
      </c>
      <c r="F16" s="147">
        <f>IF(F12&lt;78,'VTG EFF'!$D$5/100,VLOOKUP(F$12,'VTG EFF'!$B$5:$G$87,3,FALSE)/100)</f>
        <v>0.9161666666666668</v>
      </c>
      <c r="G16" s="147">
        <f>IF(G12&lt;78,'VTG EFF'!$D$5/100,VLOOKUP(G$12,'VTG EFF'!$B$5:$G$87,3,FALSE)/100)</f>
        <v>0.9161666666666668</v>
      </c>
      <c r="H16" s="147">
        <f>IF(H12&lt;78,'VTG EFF'!$D$5/100,VLOOKUP(H$12,'VTG EFF'!$B$5:$G$87,3,FALSE)/100)</f>
        <v>0.91797777777777778</v>
      </c>
      <c r="I16" s="147">
        <f>IF(I12&lt;78,'VTG EFF'!$D$5/100,VLOOKUP(I$12,'VTG EFF'!$B$5:$G$87,3,FALSE)/100)</f>
        <v>0.92159999999999997</v>
      </c>
      <c r="J16" s="147">
        <f>IF(J12&lt;78,'VTG EFF'!$D$5/100,VLOOKUP(J$12,'VTG EFF'!$B$5:$G$87,3,FALSE)/100)</f>
        <v>0.9268333333333334</v>
      </c>
      <c r="K16" s="147">
        <f>IF(K12&lt;78,'VTG EFF'!$D$5/100,VLOOKUP(K$12,'VTG EFF'!$B$5:$G$87,3,FALSE)/100)</f>
        <v>0.93049999999999999</v>
      </c>
      <c r="L16" s="147">
        <f>IF(L12&lt;78,'VTG EFF'!$D$5/100,VLOOKUP(L$12,'VTG EFF'!$B$5:$G$87,3,FALSE)/100)</f>
        <v>0.93966666666666665</v>
      </c>
      <c r="M16" s="147">
        <f>IF(M12&lt;78,'VTG EFF'!$D$5/100,VLOOKUP(M$12,'VTG EFF'!$B$5:$G$87,3,FALSE)/100)</f>
        <v>0.94516666666666671</v>
      </c>
      <c r="N16" s="147">
        <f>IF(N12&lt;78,'VTG EFF'!$D$5/100,VLOOKUP(N$12,'VTG EFF'!$B$5:$G$87,3,FALSE)/100)</f>
        <v>0.95066666666666666</v>
      </c>
      <c r="O16" s="147">
        <f>IF(O12&lt;78,'VTG EFF'!$D$5/100,VLOOKUP(O$12,'VTG EFF'!$B$5:$G$87,3,FALSE)/100)</f>
        <v>0.95250000000000001</v>
      </c>
      <c r="P16" s="147">
        <f>IF(P12&lt;78,'VTG EFF'!$D$5/100,VLOOKUP(P$12,'VTG EFF'!$B$5:$G$87,3,FALSE)/100)</f>
        <v>0.95250000000000001</v>
      </c>
      <c r="Q16" s="147">
        <f>IF(Q12&lt;78,'VTG EFF'!$D$5/100,VLOOKUP(Q$12,'VTG EFF'!$B$5:$G$87,3,FALSE)/100)</f>
        <v>0.95250000000000001</v>
      </c>
      <c r="R16" s="147">
        <f>IF(R12&lt;78,'VTG EFF'!$D$5/100,VLOOKUP(R$12,'VTG EFF'!$B$5:$G$87,3,FALSE)/100)</f>
        <v>0.95066666666666666</v>
      </c>
      <c r="S16" s="147">
        <f>IF(S12&lt;78,'VTG EFF'!$D$5/100,VLOOKUP(S$12,'VTG EFF'!$B$5:$G$87,3,FALSE)/100)</f>
        <v>0.94516666666666671</v>
      </c>
      <c r="T16" s="147">
        <f>IF(T12&lt;78,'VTG EFF'!$D$5/100,VLOOKUP(T$12,'VTG EFF'!$B$5:$G$87,3,FALSE)/100)</f>
        <v>0.93966666666666665</v>
      </c>
      <c r="U16" s="147">
        <f>IF(U12&lt;78,'VTG EFF'!$D$5/100,VLOOKUP(U$12,'VTG EFF'!$B$5:$G$87,3,FALSE)/100)</f>
        <v>0.9341666666666667</v>
      </c>
      <c r="V16" s="147">
        <f>IF(V12&lt;78,'VTG EFF'!$D$5/100,VLOOKUP(V$12,'VTG EFF'!$B$5:$G$87,3,FALSE)/100)</f>
        <v>0.93049999999999999</v>
      </c>
      <c r="W16" s="147">
        <f>IF(W12&lt;78,'VTG EFF'!$D$5/100,VLOOKUP(W$12,'VTG EFF'!$B$5:$G$87,3,FALSE)/100)</f>
        <v>0.9268333333333334</v>
      </c>
      <c r="X16" s="147">
        <f>IF(X12&lt;78,'VTG EFF'!$D$5/100,VLOOKUP(X$12,'VTG EFF'!$B$5:$G$87,3,FALSE)/100)</f>
        <v>0.92341111111111107</v>
      </c>
      <c r="Y16" s="147">
        <f>IF(Y12&lt;78,'VTG EFF'!$D$5/100,VLOOKUP(Y$12,'VTG EFF'!$B$5:$G$87,3,FALSE)/100)</f>
        <v>0.92159999999999997</v>
      </c>
      <c r="Z16" s="125"/>
      <c r="AA16" s="128"/>
      <c r="AB16" s="128"/>
      <c r="AC16" s="128"/>
      <c r="AD16" s="128"/>
    </row>
    <row r="17" spans="1:30" x14ac:dyDescent="0.2">
      <c r="A17" s="302" t="s">
        <v>242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4"/>
      <c r="Z17" s="125"/>
      <c r="AA17" s="128"/>
      <c r="AB17" s="128"/>
      <c r="AC17" s="128"/>
      <c r="AD17" s="128"/>
    </row>
    <row r="18" spans="1:30" x14ac:dyDescent="0.2">
      <c r="A18" s="133"/>
      <c r="B18" s="147">
        <f>IF(B12&lt;78,'VTG EFF'!$E$5/100,VLOOKUP(B$12,'VTG EFF'!$B$5:$G$87,4,FALSE)/100)</f>
        <v>0.91211111111111109</v>
      </c>
      <c r="C18" s="147">
        <f>IF(C12&lt;78,'VTG EFF'!$E$5/100,VLOOKUP(C$12,'VTG EFF'!$B$5:$G$87,4,FALSE)/100)</f>
        <v>0.91211111111111109</v>
      </c>
      <c r="D18" s="147">
        <f>IF(D12&lt;78,'VTG EFF'!$E$5/100,VLOOKUP(D$12,'VTG EFF'!$B$5:$G$87,4,FALSE)/100)</f>
        <v>0.91041666666666654</v>
      </c>
      <c r="E18" s="147">
        <f>IF(E12&lt;78,'VTG EFF'!$E$5/100,VLOOKUP(E$12,'VTG EFF'!$B$5:$G$87,4,FALSE)/100)</f>
        <v>0.91041666666666654</v>
      </c>
      <c r="F18" s="147">
        <f>IF(F12&lt;78,'VTG EFF'!$E$5/100,VLOOKUP(F$12,'VTG EFF'!$B$5:$G$87,4,FALSE)/100)</f>
        <v>0.91041666666666654</v>
      </c>
      <c r="G18" s="147">
        <f>IF(G12&lt;78,'VTG EFF'!$E$5/100,VLOOKUP(G$12,'VTG EFF'!$B$5:$G$87,4,FALSE)/100)</f>
        <v>0.91041666666666654</v>
      </c>
      <c r="H18" s="147">
        <f>IF(H12&lt;78,'VTG EFF'!$E$5/100,VLOOKUP(H$12,'VTG EFF'!$B$5:$G$87,4,FALSE)/100)</f>
        <v>0.91211111111111109</v>
      </c>
      <c r="I18" s="147">
        <f>IF(I12&lt;78,'VTG EFF'!$E$5/100,VLOOKUP(I$12,'VTG EFF'!$B$5:$G$87,4,FALSE)/100)</f>
        <v>0.91549999999999998</v>
      </c>
      <c r="J18" s="147">
        <f>IF(J12&lt;78,'VTG EFF'!$E$5/100,VLOOKUP(J$12,'VTG EFF'!$B$5:$G$87,4,FALSE)/100)</f>
        <v>0.91978333333333329</v>
      </c>
      <c r="K18" s="147">
        <f>IF(K12&lt;78,'VTG EFF'!$E$5/100,VLOOKUP(K$12,'VTG EFF'!$B$5:$G$87,4,FALSE)/100)</f>
        <v>0.92334999999999989</v>
      </c>
      <c r="L18" s="147">
        <f>IF(L12&lt;78,'VTG EFF'!$E$5/100,VLOOKUP(L$12,'VTG EFF'!$B$5:$G$87,4,FALSE)/100)</f>
        <v>0.93226666666666658</v>
      </c>
      <c r="M18" s="147">
        <f>IF(M12&lt;78,'VTG EFF'!$E$5/100,VLOOKUP(M$12,'VTG EFF'!$B$5:$G$87,4,FALSE)/100)</f>
        <v>0.93761666666666665</v>
      </c>
      <c r="N18" s="147">
        <f>IF(N12&lt;78,'VTG EFF'!$E$5/100,VLOOKUP(N$12,'VTG EFF'!$B$5:$G$87,4,FALSE)/100)</f>
        <v>0.94296666666666662</v>
      </c>
      <c r="O18" s="147">
        <f>IF(O12&lt;78,'VTG EFF'!$E$5/100,VLOOKUP(O$12,'VTG EFF'!$B$5:$G$87,4,FALSE)/100)</f>
        <v>0.94474999999999998</v>
      </c>
      <c r="P18" s="147">
        <f>IF(P12&lt;78,'VTG EFF'!$E$5/100,VLOOKUP(P$12,'VTG EFF'!$B$5:$G$87,4,FALSE)/100)</f>
        <v>0.94474999999999998</v>
      </c>
      <c r="Q18" s="147">
        <f>IF(Q12&lt;78,'VTG EFF'!$E$5/100,VLOOKUP(Q$12,'VTG EFF'!$B$5:$G$87,4,FALSE)/100)</f>
        <v>0.94474999999999998</v>
      </c>
      <c r="R18" s="147">
        <f>IF(R12&lt;78,'VTG EFF'!$E$5/100,VLOOKUP(R$12,'VTG EFF'!$B$5:$G$87,4,FALSE)/100)</f>
        <v>0.94296666666666662</v>
      </c>
      <c r="S18" s="147">
        <f>IF(S12&lt;78,'VTG EFF'!$E$5/100,VLOOKUP(S$12,'VTG EFF'!$B$5:$G$87,4,FALSE)/100)</f>
        <v>0.93761666666666665</v>
      </c>
      <c r="T18" s="147">
        <f>IF(T12&lt;78,'VTG EFF'!$E$5/100,VLOOKUP(T$12,'VTG EFF'!$B$5:$G$87,4,FALSE)/100)</f>
        <v>0.93226666666666658</v>
      </c>
      <c r="U18" s="147">
        <f>IF(U12&lt;78,'VTG EFF'!$E$5/100,VLOOKUP(U$12,'VTG EFF'!$B$5:$G$87,4,FALSE)/100)</f>
        <v>0.92691666666666661</v>
      </c>
      <c r="V18" s="147">
        <f>IF(V12&lt;78,'VTG EFF'!$E$5/100,VLOOKUP(V$12,'VTG EFF'!$B$5:$G$87,4,FALSE)/100)</f>
        <v>0.92334999999999989</v>
      </c>
      <c r="W18" s="147">
        <f>IF(W12&lt;78,'VTG EFF'!$E$5/100,VLOOKUP(W$12,'VTG EFF'!$B$5:$G$87,4,FALSE)/100)</f>
        <v>0.91978333333333329</v>
      </c>
      <c r="X18" s="147">
        <f>IF(X12&lt;78,'VTG EFF'!$E$5/100,VLOOKUP(X$12,'VTG EFF'!$B$5:$G$87,4,FALSE)/100)</f>
        <v>0.91719444444444431</v>
      </c>
      <c r="Y18" s="147">
        <f>IF(Y12&lt;78,'VTG EFF'!$E$5/100,VLOOKUP(Y$12,'VTG EFF'!$B$5:$G$87,4,FALSE)/100)</f>
        <v>0.91549999999999998</v>
      </c>
      <c r="Z18" s="125"/>
      <c r="AA18" s="128"/>
      <c r="AB18" s="128"/>
      <c r="AC18" s="128"/>
      <c r="AD18" s="128"/>
    </row>
    <row r="19" spans="1:30" x14ac:dyDescent="0.2">
      <c r="A19" s="302" t="s">
        <v>243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4"/>
      <c r="Z19" s="125"/>
      <c r="AA19" s="128"/>
      <c r="AB19" s="128"/>
      <c r="AC19" s="128"/>
      <c r="AD19" s="128"/>
    </row>
    <row r="20" spans="1:30" x14ac:dyDescent="0.2">
      <c r="A20" s="133"/>
      <c r="B20" s="147">
        <f>IF(B12&lt;78,'VTG EFF'!$F$5/100,VLOOKUP(B$12,'VTG EFF'!$B$5:$G$87,5,FALSE)/100)</f>
        <v>0.90488888888888896</v>
      </c>
      <c r="C20" s="147">
        <f>IF(C12&lt;78,'VTG EFF'!$F$5/100,VLOOKUP(C$12,'VTG EFF'!$B$5:$G$87,5,FALSE)/100)</f>
        <v>0.90488888888888896</v>
      </c>
      <c r="D20" s="147">
        <f>IF(D12&lt;78,'VTG EFF'!$F$5/100,VLOOKUP(D$12,'VTG EFF'!$B$5:$G$87,5,FALSE)/100)</f>
        <v>0.90333333333333343</v>
      </c>
      <c r="E20" s="147">
        <f>IF(E12&lt;78,'VTG EFF'!$F$5/100,VLOOKUP(E$12,'VTG EFF'!$B$5:$G$87,5,FALSE)/100)</f>
        <v>0.90333333333333343</v>
      </c>
      <c r="F20" s="147">
        <f>IF(F12&lt;78,'VTG EFF'!$F$5/100,VLOOKUP(F$12,'VTG EFF'!$B$5:$G$87,5,FALSE)/100)</f>
        <v>0.90333333333333343</v>
      </c>
      <c r="G20" s="147">
        <f>IF(G12&lt;78,'VTG EFF'!$F$5/100,VLOOKUP(G$12,'VTG EFF'!$B$5:$G$87,5,FALSE)/100)</f>
        <v>0.90333333333333343</v>
      </c>
      <c r="H20" s="147">
        <f>IF(H12&lt;78,'VTG EFF'!$F$5/100,VLOOKUP(H$12,'VTG EFF'!$B$5:$G$87,5,FALSE)/100)</f>
        <v>0.90488888888888896</v>
      </c>
      <c r="I20" s="147">
        <f>IF(I12&lt;78,'VTG EFF'!$F$5/100,VLOOKUP(I$12,'VTG EFF'!$B$5:$G$87,5,FALSE)/100)</f>
        <v>0.90799999999999992</v>
      </c>
      <c r="J20" s="147">
        <f>IF(J12&lt;78,'VTG EFF'!$F$5/100,VLOOKUP(J$12,'VTG EFF'!$B$5:$G$87,5,FALSE)/100)</f>
        <v>0.91076666666666672</v>
      </c>
      <c r="K20" s="147">
        <f>IF(K12&lt;78,'VTG EFF'!$F$5/100,VLOOKUP(K$12,'VTG EFF'!$B$5:$G$87,5,FALSE)/100)</f>
        <v>0.91430000000000011</v>
      </c>
      <c r="L20" s="147">
        <f>IF(L12&lt;78,'VTG EFF'!$F$5/100,VLOOKUP(L$12,'VTG EFF'!$B$5:$G$87,5,FALSE)/100)</f>
        <v>0.92313333333333336</v>
      </c>
      <c r="M20" s="147">
        <f>IF(M12&lt;78,'VTG EFF'!$F$5/100,VLOOKUP(M$12,'VTG EFF'!$B$5:$G$87,5,FALSE)/100)</f>
        <v>0.92843333333333333</v>
      </c>
      <c r="N20" s="147">
        <f>IF(N12&lt;78,'VTG EFF'!$F$5/100,VLOOKUP(N$12,'VTG EFF'!$B$5:$G$87,5,FALSE)/100)</f>
        <v>0.9337333333333333</v>
      </c>
      <c r="O20" s="147">
        <f>IF(O12&lt;78,'VTG EFF'!$F$5/100,VLOOKUP(O$12,'VTG EFF'!$B$5:$G$87,5,FALSE)/100)</f>
        <v>0.9355</v>
      </c>
      <c r="P20" s="147">
        <f>IF(P12&lt;78,'VTG EFF'!$F$5/100,VLOOKUP(P$12,'VTG EFF'!$B$5:$G$87,5,FALSE)/100)</f>
        <v>0.9355</v>
      </c>
      <c r="Q20" s="147">
        <f>IF(Q12&lt;78,'VTG EFF'!$F$5/100,VLOOKUP(Q$12,'VTG EFF'!$B$5:$G$87,5,FALSE)/100)</f>
        <v>0.9355</v>
      </c>
      <c r="R20" s="147">
        <f>IF(R12&lt;78,'VTG EFF'!$F$5/100,VLOOKUP(R$12,'VTG EFF'!$B$5:$G$87,5,FALSE)/100)</f>
        <v>0.9337333333333333</v>
      </c>
      <c r="S20" s="147">
        <f>IF(S12&lt;78,'VTG EFF'!$F$5/100,VLOOKUP(S$12,'VTG EFF'!$B$5:$G$87,5,FALSE)/100)</f>
        <v>0.92843333333333333</v>
      </c>
      <c r="T20" s="147">
        <f>IF(T12&lt;78,'VTG EFF'!$F$5/100,VLOOKUP(T$12,'VTG EFF'!$B$5:$G$87,5,FALSE)/100)</f>
        <v>0.92313333333333336</v>
      </c>
      <c r="U20" s="147">
        <f>IF(U12&lt;78,'VTG EFF'!$F$5/100,VLOOKUP(U$12,'VTG EFF'!$B$5:$G$87,5,FALSE)/100)</f>
        <v>0.91783333333333328</v>
      </c>
      <c r="V20" s="147">
        <f>IF(V12&lt;78,'VTG EFF'!$F$5/100,VLOOKUP(V$12,'VTG EFF'!$B$5:$G$87,5,FALSE)/100)</f>
        <v>0.91430000000000011</v>
      </c>
      <c r="W20" s="147">
        <f>IF(W12&lt;78,'VTG EFF'!$F$5/100,VLOOKUP(W$12,'VTG EFF'!$B$5:$G$87,5,FALSE)/100)</f>
        <v>0.91076666666666672</v>
      </c>
      <c r="X20" s="147">
        <f>IF(X12&lt;78,'VTG EFF'!$F$5/100,VLOOKUP(X$12,'VTG EFF'!$B$5:$G$87,5,FALSE)/100)</f>
        <v>0.90955555555555567</v>
      </c>
      <c r="Y20" s="147">
        <f>IF(Y12&lt;78,'VTG EFF'!$F$5/100,VLOOKUP(Y$12,'VTG EFF'!$B$5:$G$87,5,FALSE)/100)</f>
        <v>0.90799999999999992</v>
      </c>
      <c r="Z20" s="125"/>
      <c r="AA20" s="128"/>
      <c r="AB20" s="128"/>
      <c r="AC20" s="128"/>
      <c r="AD20" s="128"/>
    </row>
    <row r="21" spans="1:30" x14ac:dyDescent="0.2">
      <c r="A21" s="302" t="s">
        <v>244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4"/>
      <c r="Z21" s="125"/>
      <c r="AA21" s="128"/>
      <c r="AB21" s="128"/>
      <c r="AC21" s="128"/>
      <c r="AD21" s="128"/>
    </row>
    <row r="22" spans="1:30" x14ac:dyDescent="0.2">
      <c r="A22" s="133"/>
      <c r="B22" s="147">
        <f>IF(B12&lt;78,'VTG EFF'!$G$5/100,VLOOKUP(B$12,'VTG EFF'!$B$5:$G$87,6,FALSE)/100)</f>
        <v>0.89739999999999998</v>
      </c>
      <c r="C22" s="147">
        <f>IF(C12&lt;78,'VTG EFF'!$G$5/100,VLOOKUP(C$12,'VTG EFF'!$B$5:$G$87,6,FALSE)/100)</f>
        <v>0.89739999999999998</v>
      </c>
      <c r="D22" s="147">
        <f>IF(D12&lt;78,'VTG EFF'!$G$5/100,VLOOKUP(D$12,'VTG EFF'!$B$5:$G$87,6,FALSE)/100)</f>
        <v>0.89599999999999991</v>
      </c>
      <c r="E22" s="147">
        <f>IF(E12&lt;78,'VTG EFF'!$G$5/100,VLOOKUP(E$12,'VTG EFF'!$B$5:$G$87,6,FALSE)/100)</f>
        <v>0.89599999999999991</v>
      </c>
      <c r="F22" s="147">
        <f>IF(F12&lt;78,'VTG EFF'!$G$5/100,VLOOKUP(F$12,'VTG EFF'!$B$5:$G$87,6,FALSE)/100)</f>
        <v>0.89599999999999991</v>
      </c>
      <c r="G22" s="147">
        <f>IF(G12&lt;78,'VTG EFF'!$G$5/100,VLOOKUP(G$12,'VTG EFF'!$B$5:$G$87,6,FALSE)/100)</f>
        <v>0.89599999999999991</v>
      </c>
      <c r="H22" s="147">
        <f>IF(H12&lt;78,'VTG EFF'!$G$5/100,VLOOKUP(H$12,'VTG EFF'!$B$5:$G$87,6,FALSE)/100)</f>
        <v>0.89739999999999998</v>
      </c>
      <c r="I22" s="147">
        <f>IF(I12&lt;78,'VTG EFF'!$G$5/100,VLOOKUP(I$12,'VTG EFF'!$B$5:$G$87,6,FALSE)/100)</f>
        <v>0.9002</v>
      </c>
      <c r="J22" s="147">
        <f>IF(J12&lt;78,'VTG EFF'!$G$5/100,VLOOKUP(J$12,'VTG EFF'!$B$5:$G$87,6,FALSE)/100)</f>
        <v>0.90170000000000006</v>
      </c>
      <c r="K22" s="147">
        <f>IF(K12&lt;78,'VTG EFF'!$G$5/100,VLOOKUP(K$12,'VTG EFF'!$B$5:$G$87,6,FALSE)/100)</f>
        <v>0.90510000000000002</v>
      </c>
      <c r="L22" s="147">
        <f>IF(L12&lt;78,'VTG EFF'!$G$5/100,VLOOKUP(L$12,'VTG EFF'!$B$5:$G$87,6,FALSE)/100)</f>
        <v>0.91359999999999997</v>
      </c>
      <c r="M22" s="147">
        <f>IF(M12&lt;78,'VTG EFF'!$G$5/100,VLOOKUP(M$12,'VTG EFF'!$B$5:$G$87,6,FALSE)/100)</f>
        <v>0.91870000000000007</v>
      </c>
      <c r="N22" s="147">
        <f>IF(N12&lt;78,'VTG EFF'!$G$5/100,VLOOKUP(N$12,'VTG EFF'!$B$5:$G$87,6,FALSE)/100)</f>
        <v>0.92379999999999995</v>
      </c>
      <c r="O22" s="147">
        <f>IF(O12&lt;78,'VTG EFF'!$G$5/100,VLOOKUP(O$12,'VTG EFF'!$B$5:$G$87,6,FALSE)/100)</f>
        <v>0.92549999999999999</v>
      </c>
      <c r="P22" s="147">
        <f>IF(P12&lt;78,'VTG EFF'!$G$5/100,VLOOKUP(P$12,'VTG EFF'!$B$5:$G$87,6,FALSE)/100)</f>
        <v>0.92549999999999999</v>
      </c>
      <c r="Q22" s="147">
        <f>IF(Q12&lt;78,'VTG EFF'!$G$5/100,VLOOKUP(Q$12,'VTG EFF'!$B$5:$G$87,6,FALSE)/100)</f>
        <v>0.92549999999999999</v>
      </c>
      <c r="R22" s="147">
        <f>IF(R12&lt;78,'VTG EFF'!$G$5/100,VLOOKUP(R$12,'VTG EFF'!$B$5:$G$87,6,FALSE)/100)</f>
        <v>0.92379999999999995</v>
      </c>
      <c r="S22" s="147">
        <f>IF(S12&lt;78,'VTG EFF'!$G$5/100,VLOOKUP(S$12,'VTG EFF'!$B$5:$G$87,6,FALSE)/100)</f>
        <v>0.91870000000000007</v>
      </c>
      <c r="T22" s="147">
        <f>IF(T12&lt;78,'VTG EFF'!$G$5/100,VLOOKUP(T$12,'VTG EFF'!$B$5:$G$87,6,FALSE)/100)</f>
        <v>0.91359999999999997</v>
      </c>
      <c r="U22" s="147">
        <f>IF(U12&lt;78,'VTG EFF'!$G$5/100,VLOOKUP(U$12,'VTG EFF'!$B$5:$G$87,6,FALSE)/100)</f>
        <v>0.90849999999999997</v>
      </c>
      <c r="V22" s="147">
        <f>IF(V12&lt;78,'VTG EFF'!$G$5/100,VLOOKUP(V$12,'VTG EFF'!$B$5:$G$87,6,FALSE)/100)</f>
        <v>0.90510000000000002</v>
      </c>
      <c r="W22" s="147">
        <f>IF(W12&lt;78,'VTG EFF'!$G$5/100,VLOOKUP(W$12,'VTG EFF'!$B$5:$G$87,6,FALSE)/100)</f>
        <v>0.90170000000000006</v>
      </c>
      <c r="X22" s="147">
        <f>IF(X12&lt;78,'VTG EFF'!$G$5/100,VLOOKUP(X$12,'VTG EFF'!$B$5:$G$87,6,FALSE)/100)</f>
        <v>0.90159999999999996</v>
      </c>
      <c r="Y22" s="147">
        <f>IF(Y12&lt;78,'VTG EFF'!$G$5/100,VLOOKUP(Y$12,'VTG EFF'!$B$5:$G$87,6,FALSE)/100)</f>
        <v>0.9002</v>
      </c>
      <c r="Z22" s="125"/>
      <c r="AA22" s="128"/>
      <c r="AB22" s="128"/>
      <c r="AC22" s="128"/>
      <c r="AD22" s="128"/>
    </row>
    <row r="23" spans="1:30" x14ac:dyDescent="0.2">
      <c r="A23" s="305" t="s">
        <v>228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7"/>
      <c r="Z23" s="132"/>
      <c r="AA23" s="134"/>
      <c r="AB23" s="134"/>
      <c r="AC23" s="134"/>
      <c r="AD23" s="134"/>
    </row>
    <row r="24" spans="1:30" x14ac:dyDescent="0.2">
      <c r="A24" s="133"/>
      <c r="B24" s="135">
        <f>IF(B12=0,0,VLOOKUP(B8,'BLD LOAD'!$B$4:$C$104,2,FALSE))</f>
        <v>8547945.2054794524</v>
      </c>
      <c r="C24" s="135">
        <f>IF(C12=0,0,VLOOKUP(C8,'BLD LOAD'!$B$4:$C$104,2,FALSE))</f>
        <v>8547945.2054794524</v>
      </c>
      <c r="D24" s="135">
        <f>IF(D12=0,0,VLOOKUP(D8,'BLD LOAD'!$B$4:$C$104,2,FALSE))</f>
        <v>8712328.7671232875</v>
      </c>
      <c r="E24" s="135">
        <f>IF(E12=0,0,VLOOKUP(E8,'BLD LOAD'!$B$4:$C$104,2,FALSE))</f>
        <v>8712328.7671232875</v>
      </c>
      <c r="F24" s="135">
        <f>IF(F12=0,0,VLOOKUP(F8,'BLD LOAD'!$B$4:$C$104,2,FALSE))</f>
        <v>8712328.7671232875</v>
      </c>
      <c r="G24" s="135">
        <f>IF(G12=0,0,VLOOKUP(G8,'BLD LOAD'!$B$4:$C$104,2,FALSE))</f>
        <v>8712328.7671232875</v>
      </c>
      <c r="H24" s="135">
        <f>IF(H12=0,0,VLOOKUP(H8,'BLD LOAD'!$B$4:$C$104,2,FALSE))</f>
        <v>8547945.2054794524</v>
      </c>
      <c r="I24" s="135">
        <f>IF(I12=0,0,VLOOKUP(I8,'BLD LOAD'!$B$4:$C$104,2,FALSE))</f>
        <v>8383561.6438356163</v>
      </c>
      <c r="J24" s="135">
        <f>IF(J12=0,0,VLOOKUP(J8,'BLD LOAD'!$B$4:$C$104,2,FALSE))</f>
        <v>8054794.5205479451</v>
      </c>
      <c r="K24" s="135">
        <f>IF(K12=0,0,VLOOKUP(K8,'BLD LOAD'!$B$4:$C$104,2,FALSE))</f>
        <v>7726027.3972602738</v>
      </c>
      <c r="L24" s="135">
        <f>IF(L12=0,0,VLOOKUP(L8,'BLD LOAD'!$B$4:$C$104,2,FALSE))</f>
        <v>7232876.7123287674</v>
      </c>
      <c r="M24" s="135">
        <f>IF(M12=0,0,VLOOKUP(M8,'BLD LOAD'!$B$4:$C$104,2,FALSE))</f>
        <v>6904109.5890410962</v>
      </c>
      <c r="N24" s="135">
        <f>IF(N12=0,0,VLOOKUP(N8,'BLD LOAD'!$B$4:$C$104,2,FALSE))</f>
        <v>6575342.4657534249</v>
      </c>
      <c r="O24" s="135">
        <f>IF(O12=0,0,VLOOKUP(O8,'BLD LOAD'!$B$4:$C$104,2,FALSE))</f>
        <v>6410958.9041095888</v>
      </c>
      <c r="P24" s="135">
        <f>IF(P12=0,0,VLOOKUP(P8,'BLD LOAD'!$B$4:$C$104,2,FALSE))</f>
        <v>6410958.9041095888</v>
      </c>
      <c r="Q24" s="135">
        <f>IF(Q12=0,0,VLOOKUP(Q8,'BLD LOAD'!$B$4:$C$104,2,FALSE))</f>
        <v>6410958.9041095888</v>
      </c>
      <c r="R24" s="135">
        <f>IF(R12=0,0,VLOOKUP(R8,'BLD LOAD'!$B$4:$C$104,2,FALSE))</f>
        <v>6575342.4657534249</v>
      </c>
      <c r="S24" s="135">
        <f>IF(S12=0,0,VLOOKUP(S8,'BLD LOAD'!$B$4:$C$104,2,FALSE))</f>
        <v>6904109.5890410962</v>
      </c>
      <c r="T24" s="135">
        <f>IF(T12=0,0,VLOOKUP(T8,'BLD LOAD'!$B$4:$C$104,2,FALSE))</f>
        <v>7232876.7123287674</v>
      </c>
      <c r="U24" s="135">
        <f>IF(U12=0,0,VLOOKUP(U8,'BLD LOAD'!$B$4:$C$104,2,FALSE))</f>
        <v>7561643.8356164386</v>
      </c>
      <c r="V24" s="135">
        <f>IF(V12=0,0,VLOOKUP(V8,'BLD LOAD'!$B$4:$C$104,2,FALSE))</f>
        <v>7726027.3972602738</v>
      </c>
      <c r="W24" s="135">
        <f>IF(W12=0,0,VLOOKUP(W8,'BLD LOAD'!$B$4:$C$104,2,FALSE))</f>
        <v>8054794.5205479451</v>
      </c>
      <c r="X24" s="135">
        <f>IF(X12=0,0,VLOOKUP(X8,'BLD LOAD'!$B$4:$C$104,2,FALSE))</f>
        <v>8219178.0821917811</v>
      </c>
      <c r="Y24" s="135">
        <f>IF(Y12=0,0,VLOOKUP(Y8,'BLD LOAD'!$B$4:$C$104,2,FALSE))</f>
        <v>8383561.6438356163</v>
      </c>
      <c r="Z24" s="125"/>
      <c r="AA24" s="134"/>
      <c r="AB24" s="134"/>
      <c r="AC24" s="134"/>
      <c r="AD24" s="134"/>
    </row>
    <row r="25" spans="1:30" x14ac:dyDescent="0.2">
      <c r="A25" s="305" t="s">
        <v>250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7"/>
      <c r="Z25" s="125"/>
      <c r="AA25" s="134"/>
      <c r="AB25" s="134"/>
      <c r="AC25" s="134"/>
      <c r="AD25" s="134"/>
    </row>
    <row r="26" spans="1:30" x14ac:dyDescent="0.2">
      <c r="A26" s="133"/>
      <c r="B26" s="135">
        <f>$K$3*B$14*VLOOKUP(CALCULATOR!$C$21,'VTG EFF'!$P$4:$Q$10,2)*0.2</f>
        <v>2951395.555555556</v>
      </c>
      <c r="C26" s="135">
        <f>$K$3*C$14*VLOOKUP(CALCULATOR!$C$21,'VTG EFF'!$P$4:$Q$10,2)*0.2</f>
        <v>2951395.555555556</v>
      </c>
      <c r="D26" s="135">
        <f>$K$3*D$14*VLOOKUP(CALCULATOR!$C$21,'VTG EFF'!$P$4:$Q$10,2)*0.2</f>
        <v>2945333.3333333335</v>
      </c>
      <c r="E26" s="135">
        <f>$K$3*E$14*VLOOKUP(CALCULATOR!$C$21,'VTG EFF'!$P$4:$Q$10,2)*0.2</f>
        <v>2945333.3333333335</v>
      </c>
      <c r="F26" s="135">
        <f>$K$3*F$14*VLOOKUP(CALCULATOR!$C$21,'VTG EFF'!$P$4:$Q$10,2)*0.2</f>
        <v>2945333.3333333335</v>
      </c>
      <c r="G26" s="135">
        <f>$K$3*G$14*VLOOKUP(CALCULATOR!$C$21,'VTG EFF'!$P$4:$Q$10,2)*0.2</f>
        <v>2945333.3333333335</v>
      </c>
      <c r="H26" s="135">
        <f>$K$3*H$14*VLOOKUP(CALCULATOR!$C$21,'VTG EFF'!$P$4:$Q$10,2)*0.2</f>
        <v>2951395.555555556</v>
      </c>
      <c r="I26" s="135">
        <f>$K$3*I$14*VLOOKUP(CALCULATOR!$C$21,'VTG EFF'!$P$4:$Q$10,2)*0.2</f>
        <v>2963520</v>
      </c>
      <c r="J26" s="135">
        <f>$K$3*J$14*VLOOKUP(CALCULATOR!$C$21,'VTG EFF'!$P$4:$Q$10,2)*0.2</f>
        <v>2982026.6666666665</v>
      </c>
      <c r="K26" s="135">
        <f>$K$3*K$14*VLOOKUP(CALCULATOR!$C$21,'VTG EFF'!$P$4:$Q$10,2)*0.2</f>
        <v>2994080</v>
      </c>
      <c r="L26" s="135">
        <f>$K$3*L$14*VLOOKUP(CALCULATOR!$C$21,'VTG EFF'!$P$4:$Q$10,2)*0.2</f>
        <v>3024213.333333334</v>
      </c>
      <c r="M26" s="135">
        <f>$K$3*M$14*VLOOKUP(CALCULATOR!$C$21,'VTG EFF'!$P$4:$Q$10,2)*0.2</f>
        <v>3042293.333333334</v>
      </c>
      <c r="N26" s="135">
        <f>$K$3*N$14*VLOOKUP(CALCULATOR!$C$21,'VTG EFF'!$P$4:$Q$10,2)*0.2</f>
        <v>3060373.333333334</v>
      </c>
      <c r="O26" s="135">
        <f>$K$3*O$14*VLOOKUP(CALCULATOR!$C$21,'VTG EFF'!$P$4:$Q$10,2)*0.2</f>
        <v>3066400</v>
      </c>
      <c r="P26" s="135">
        <f>$K$3*P$14*VLOOKUP(CALCULATOR!$C$21,'VTG EFF'!$P$4:$Q$10,2)*0.2</f>
        <v>3066400</v>
      </c>
      <c r="Q26" s="135">
        <f>$K$3*Q$14*VLOOKUP(CALCULATOR!$C$21,'VTG EFF'!$P$4:$Q$10,2)*0.2</f>
        <v>3066400</v>
      </c>
      <c r="R26" s="135">
        <f>$K$3*R$14*VLOOKUP(CALCULATOR!$C$21,'VTG EFF'!$P$4:$Q$10,2)*0.2</f>
        <v>3060373.333333334</v>
      </c>
      <c r="S26" s="135">
        <f>$K$3*S$14*VLOOKUP(CALCULATOR!$C$21,'VTG EFF'!$P$4:$Q$10,2)*0.2</f>
        <v>3042293.333333334</v>
      </c>
      <c r="T26" s="135">
        <f>$K$3*T$14*VLOOKUP(CALCULATOR!$C$21,'VTG EFF'!$P$4:$Q$10,2)*0.2</f>
        <v>3024213.333333334</v>
      </c>
      <c r="U26" s="135">
        <f>$K$3*U$14*VLOOKUP(CALCULATOR!$C$21,'VTG EFF'!$P$4:$Q$10,2)*0.2</f>
        <v>3006133.3333333335</v>
      </c>
      <c r="V26" s="135">
        <f>$K$3*V$14*VLOOKUP(CALCULATOR!$C$21,'VTG EFF'!$P$4:$Q$10,2)*0.2</f>
        <v>2994080</v>
      </c>
      <c r="W26" s="135">
        <f>$K$3*W$14*VLOOKUP(CALCULATOR!$C$21,'VTG EFF'!$P$4:$Q$10,2)*0.2</f>
        <v>2982026.6666666665</v>
      </c>
      <c r="X26" s="135">
        <f>$K$3*X$14*VLOOKUP(CALCULATOR!$C$21,'VTG EFF'!$P$4:$Q$10,2)*0.2</f>
        <v>2969582.2222222225</v>
      </c>
      <c r="Y26" s="135">
        <f>$K$3*Y$14*VLOOKUP(CALCULATOR!$C$21,'VTG EFF'!$P$4:$Q$10,2)*0.2</f>
        <v>2963520</v>
      </c>
      <c r="Z26" s="125"/>
      <c r="AA26" s="134"/>
      <c r="AB26" s="134"/>
      <c r="AC26" s="134"/>
      <c r="AD26" s="134"/>
    </row>
    <row r="27" spans="1:30" x14ac:dyDescent="0.2">
      <c r="A27" s="305" t="s">
        <v>251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7"/>
      <c r="Z27" s="125"/>
      <c r="AA27" s="134"/>
      <c r="AB27" s="134"/>
      <c r="AC27" s="134"/>
      <c r="AD27" s="134"/>
    </row>
    <row r="28" spans="1:30" x14ac:dyDescent="0.2">
      <c r="A28" s="133"/>
      <c r="B28" s="135">
        <f>$K$3*B$16*VLOOKUP(CALCULATOR!$C$21,'VTG EFF'!$P$4:$Q$10,2)*0.4</f>
        <v>5875057.777777778</v>
      </c>
      <c r="C28" s="135">
        <f>$K$3*C$16*VLOOKUP(CALCULATOR!$C$21,'VTG EFF'!$P$4:$Q$10,2)*0.4</f>
        <v>5875057.777777778</v>
      </c>
      <c r="D28" s="135">
        <f>$K$3*D$16*VLOOKUP(CALCULATOR!$C$21,'VTG EFF'!$P$4:$Q$10,2)*0.4</f>
        <v>5863466.6666666679</v>
      </c>
      <c r="E28" s="135">
        <f>$K$3*E$16*VLOOKUP(CALCULATOR!$C$21,'VTG EFF'!$P$4:$Q$10,2)*0.4</f>
        <v>5863466.6666666679</v>
      </c>
      <c r="F28" s="135">
        <f>$K$3*F$16*VLOOKUP(CALCULATOR!$C$21,'VTG EFF'!$P$4:$Q$10,2)*0.4</f>
        <v>5863466.6666666679</v>
      </c>
      <c r="G28" s="135">
        <f>$K$3*G$16*VLOOKUP(CALCULATOR!$C$21,'VTG EFF'!$P$4:$Q$10,2)*0.4</f>
        <v>5863466.6666666679</v>
      </c>
      <c r="H28" s="135">
        <f>$K$3*H$16*VLOOKUP(CALCULATOR!$C$21,'VTG EFF'!$P$4:$Q$10,2)*0.4</f>
        <v>5875057.777777778</v>
      </c>
      <c r="I28" s="135">
        <f>$K$3*I$16*VLOOKUP(CALCULATOR!$C$21,'VTG EFF'!$P$4:$Q$10,2)*0.4</f>
        <v>5898240</v>
      </c>
      <c r="J28" s="135">
        <f>$K$3*J$16*VLOOKUP(CALCULATOR!$C$21,'VTG EFF'!$P$4:$Q$10,2)*0.4</f>
        <v>5931733.333333334</v>
      </c>
      <c r="K28" s="135">
        <f>$K$3*K$16*VLOOKUP(CALCULATOR!$C$21,'VTG EFF'!$P$4:$Q$10,2)*0.4</f>
        <v>5955200</v>
      </c>
      <c r="L28" s="135">
        <f>$K$3*L$16*VLOOKUP(CALCULATOR!$C$21,'VTG EFF'!$P$4:$Q$10,2)*0.4</f>
        <v>6013866.666666667</v>
      </c>
      <c r="M28" s="135">
        <f>$K$3*M$16*VLOOKUP(CALCULATOR!$C$21,'VTG EFF'!$P$4:$Q$10,2)*0.4</f>
        <v>6049066.6666666679</v>
      </c>
      <c r="N28" s="135">
        <f>$K$3*N$16*VLOOKUP(CALCULATOR!$C$21,'VTG EFF'!$P$4:$Q$10,2)*0.4</f>
        <v>6084266.666666667</v>
      </c>
      <c r="O28" s="135">
        <f>$K$3*O$16*VLOOKUP(CALCULATOR!$C$21,'VTG EFF'!$P$4:$Q$10,2)*0.4</f>
        <v>6096000</v>
      </c>
      <c r="P28" s="135">
        <f>$K$3*P$16*VLOOKUP(CALCULATOR!$C$21,'VTG EFF'!$P$4:$Q$10,2)*0.4</f>
        <v>6096000</v>
      </c>
      <c r="Q28" s="135">
        <f>$K$3*Q$16*VLOOKUP(CALCULATOR!$C$21,'VTG EFF'!$P$4:$Q$10,2)*0.4</f>
        <v>6096000</v>
      </c>
      <c r="R28" s="135">
        <f>$K$3*R$16*VLOOKUP(CALCULATOR!$C$21,'VTG EFF'!$P$4:$Q$10,2)*0.4</f>
        <v>6084266.666666667</v>
      </c>
      <c r="S28" s="135">
        <f>$K$3*S$16*VLOOKUP(CALCULATOR!$C$21,'VTG EFF'!$P$4:$Q$10,2)*0.4</f>
        <v>6049066.6666666679</v>
      </c>
      <c r="T28" s="135">
        <f>$K$3*T$16*VLOOKUP(CALCULATOR!$C$21,'VTG EFF'!$P$4:$Q$10,2)*0.4</f>
        <v>6013866.666666667</v>
      </c>
      <c r="U28" s="135">
        <f>$K$3*U$16*VLOOKUP(CALCULATOR!$C$21,'VTG EFF'!$P$4:$Q$10,2)*0.4</f>
        <v>5978666.6666666679</v>
      </c>
      <c r="V28" s="135">
        <f>$K$3*V$16*VLOOKUP(CALCULATOR!$C$21,'VTG EFF'!$P$4:$Q$10,2)*0.4</f>
        <v>5955200</v>
      </c>
      <c r="W28" s="135">
        <f>$K$3*W$16*VLOOKUP(CALCULATOR!$C$21,'VTG EFF'!$P$4:$Q$10,2)*0.4</f>
        <v>5931733.333333334</v>
      </c>
      <c r="X28" s="135">
        <f>$K$3*X$16*VLOOKUP(CALCULATOR!$C$21,'VTG EFF'!$P$4:$Q$10,2)*0.4</f>
        <v>5909831.1111111119</v>
      </c>
      <c r="Y28" s="135">
        <f>$K$3*Y$16*VLOOKUP(CALCULATOR!$C$21,'VTG EFF'!$P$4:$Q$10,2)*0.4</f>
        <v>5898240</v>
      </c>
      <c r="Z28" s="125"/>
      <c r="AA28" s="134"/>
      <c r="AB28" s="134"/>
      <c r="AC28" s="134"/>
      <c r="AD28" s="134"/>
    </row>
    <row r="29" spans="1:30" x14ac:dyDescent="0.2">
      <c r="A29" s="305" t="s">
        <v>252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7"/>
      <c r="Z29" s="125"/>
      <c r="AA29" s="134"/>
      <c r="AB29" s="134"/>
      <c r="AC29" s="134"/>
      <c r="AD29" s="134"/>
    </row>
    <row r="30" spans="1:30" x14ac:dyDescent="0.2">
      <c r="A30" s="133"/>
      <c r="B30" s="135">
        <f>$K$3*B$18*VLOOKUP(CALCULATOR!$C$21,'VTG EFF'!$P$4:$Q$10,2)*0.6</f>
        <v>8756266.666666666</v>
      </c>
      <c r="C30" s="135">
        <f>$K$3*C$18*VLOOKUP(CALCULATOR!$C$21,'VTG EFF'!$P$4:$Q$10,2)*0.6</f>
        <v>8756266.666666666</v>
      </c>
      <c r="D30" s="135">
        <f>$K$3*D$18*VLOOKUP(CALCULATOR!$C$21,'VTG EFF'!$P$4:$Q$10,2)*0.6</f>
        <v>8739999.9999999981</v>
      </c>
      <c r="E30" s="135">
        <f>$K$3*E$18*VLOOKUP(CALCULATOR!$C$21,'VTG EFF'!$P$4:$Q$10,2)*0.6</f>
        <v>8739999.9999999981</v>
      </c>
      <c r="F30" s="135">
        <f>$K$3*F$18*VLOOKUP(CALCULATOR!$C$21,'VTG EFF'!$P$4:$Q$10,2)*0.6</f>
        <v>8739999.9999999981</v>
      </c>
      <c r="G30" s="135">
        <f>$K$3*G$18*VLOOKUP(CALCULATOR!$C$21,'VTG EFF'!$P$4:$Q$10,2)*0.6</f>
        <v>8739999.9999999981</v>
      </c>
      <c r="H30" s="135">
        <f>$K$3*H$18*VLOOKUP(CALCULATOR!$C$21,'VTG EFF'!$P$4:$Q$10,2)*0.6</f>
        <v>8756266.666666666</v>
      </c>
      <c r="I30" s="135">
        <f>$K$3*I$18*VLOOKUP(CALCULATOR!$C$21,'VTG EFF'!$P$4:$Q$10,2)*0.6</f>
        <v>8788800</v>
      </c>
      <c r="J30" s="135">
        <f>$K$3*J$18*VLOOKUP(CALCULATOR!$C$21,'VTG EFF'!$P$4:$Q$10,2)*0.6</f>
        <v>8829919.9999999981</v>
      </c>
      <c r="K30" s="135">
        <f>$K$3*K$18*VLOOKUP(CALCULATOR!$C$21,'VTG EFF'!$P$4:$Q$10,2)*0.6</f>
        <v>8864159.9999999981</v>
      </c>
      <c r="L30" s="135">
        <f>$K$3*L$18*VLOOKUP(CALCULATOR!$C$21,'VTG EFF'!$P$4:$Q$10,2)*0.6</f>
        <v>8949760</v>
      </c>
      <c r="M30" s="135">
        <f>$K$3*M$18*VLOOKUP(CALCULATOR!$C$21,'VTG EFF'!$P$4:$Q$10,2)*0.6</f>
        <v>9001120</v>
      </c>
      <c r="N30" s="135">
        <f>$K$3*N$18*VLOOKUP(CALCULATOR!$C$21,'VTG EFF'!$P$4:$Q$10,2)*0.6</f>
        <v>9052480</v>
      </c>
      <c r="O30" s="135">
        <f>$K$3*O$18*VLOOKUP(CALCULATOR!$C$21,'VTG EFF'!$P$4:$Q$10,2)*0.6</f>
        <v>9069600</v>
      </c>
      <c r="P30" s="135">
        <f>$K$3*P$18*VLOOKUP(CALCULATOR!$C$21,'VTG EFF'!$P$4:$Q$10,2)*0.6</f>
        <v>9069600</v>
      </c>
      <c r="Q30" s="135">
        <f>$K$3*Q$18*VLOOKUP(CALCULATOR!$C$21,'VTG EFF'!$P$4:$Q$10,2)*0.6</f>
        <v>9069600</v>
      </c>
      <c r="R30" s="135">
        <f>$K$3*R$18*VLOOKUP(CALCULATOR!$C$21,'VTG EFF'!$P$4:$Q$10,2)*0.6</f>
        <v>9052480</v>
      </c>
      <c r="S30" s="135">
        <f>$K$3*S$18*VLOOKUP(CALCULATOR!$C$21,'VTG EFF'!$P$4:$Q$10,2)*0.6</f>
        <v>9001120</v>
      </c>
      <c r="T30" s="135">
        <f>$K$3*T$18*VLOOKUP(CALCULATOR!$C$21,'VTG EFF'!$P$4:$Q$10,2)*0.6</f>
        <v>8949760</v>
      </c>
      <c r="U30" s="135">
        <f>$K$3*U$18*VLOOKUP(CALCULATOR!$C$21,'VTG EFF'!$P$4:$Q$10,2)*0.6</f>
        <v>8898400</v>
      </c>
      <c r="V30" s="135">
        <f>$K$3*V$18*VLOOKUP(CALCULATOR!$C$21,'VTG EFF'!$P$4:$Q$10,2)*0.6</f>
        <v>8864159.9999999981</v>
      </c>
      <c r="W30" s="135">
        <f>$K$3*W$18*VLOOKUP(CALCULATOR!$C$21,'VTG EFF'!$P$4:$Q$10,2)*0.6</f>
        <v>8829919.9999999981</v>
      </c>
      <c r="X30" s="135">
        <f>$K$3*X$18*VLOOKUP(CALCULATOR!$C$21,'VTG EFF'!$P$4:$Q$10,2)*0.6</f>
        <v>8805066.6666666642</v>
      </c>
      <c r="Y30" s="135">
        <f>$K$3*Y$18*VLOOKUP(CALCULATOR!$C$21,'VTG EFF'!$P$4:$Q$10,2)*0.6</f>
        <v>8788800</v>
      </c>
      <c r="Z30" s="125"/>
      <c r="AA30" s="134"/>
      <c r="AB30" s="134"/>
      <c r="AC30" s="134"/>
      <c r="AD30" s="134"/>
    </row>
    <row r="31" spans="1:30" x14ac:dyDescent="0.2">
      <c r="A31" s="305" t="s">
        <v>253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7"/>
      <c r="Z31" s="125"/>
      <c r="AA31" s="134"/>
      <c r="AB31" s="134"/>
      <c r="AC31" s="134"/>
      <c r="AD31" s="134"/>
    </row>
    <row r="32" spans="1:30" x14ac:dyDescent="0.2">
      <c r="A32" s="133"/>
      <c r="B32" s="135">
        <f>$K$3*B$20*VLOOKUP(CALCULATOR!$C$21,'VTG EFF'!$P$4:$Q$10,2)*0.8</f>
        <v>11582577.77777778</v>
      </c>
      <c r="C32" s="135">
        <f>$K$3*C$20*VLOOKUP(CALCULATOR!$C$21,'VTG EFF'!$P$4:$Q$10,2)*0.8</f>
        <v>11582577.77777778</v>
      </c>
      <c r="D32" s="135">
        <f>$K$3*D$20*VLOOKUP(CALCULATOR!$C$21,'VTG EFF'!$P$4:$Q$10,2)*0.8</f>
        <v>11562666.66666667</v>
      </c>
      <c r="E32" s="135">
        <f>$K$3*E$20*VLOOKUP(CALCULATOR!$C$21,'VTG EFF'!$P$4:$Q$10,2)*0.8</f>
        <v>11562666.66666667</v>
      </c>
      <c r="F32" s="135">
        <f>$K$3*F$20*VLOOKUP(CALCULATOR!$C$21,'VTG EFF'!$P$4:$Q$10,2)*0.8</f>
        <v>11562666.66666667</v>
      </c>
      <c r="G32" s="135">
        <f>$K$3*G$20*VLOOKUP(CALCULATOR!$C$21,'VTG EFF'!$P$4:$Q$10,2)*0.8</f>
        <v>11562666.66666667</v>
      </c>
      <c r="H32" s="135">
        <f>$K$3*H$20*VLOOKUP(CALCULATOR!$C$21,'VTG EFF'!$P$4:$Q$10,2)*0.8</f>
        <v>11582577.77777778</v>
      </c>
      <c r="I32" s="135">
        <f>$K$3*I$20*VLOOKUP(CALCULATOR!$C$21,'VTG EFF'!$P$4:$Q$10,2)*0.8</f>
        <v>11622400</v>
      </c>
      <c r="J32" s="135">
        <f>$K$3*J$20*VLOOKUP(CALCULATOR!$C$21,'VTG EFF'!$P$4:$Q$10,2)*0.8</f>
        <v>11657813.333333336</v>
      </c>
      <c r="K32" s="135">
        <f>$K$3*K$20*VLOOKUP(CALCULATOR!$C$21,'VTG EFF'!$P$4:$Q$10,2)*0.8</f>
        <v>11703040.000000002</v>
      </c>
      <c r="L32" s="135">
        <f>$K$3*L$20*VLOOKUP(CALCULATOR!$C$21,'VTG EFF'!$P$4:$Q$10,2)*0.8</f>
        <v>11816106.666666668</v>
      </c>
      <c r="M32" s="135">
        <f>$K$3*M$20*VLOOKUP(CALCULATOR!$C$21,'VTG EFF'!$P$4:$Q$10,2)*0.8</f>
        <v>11883946.666666668</v>
      </c>
      <c r="N32" s="135">
        <f>$K$3*N$20*VLOOKUP(CALCULATOR!$C$21,'VTG EFF'!$P$4:$Q$10,2)*0.8</f>
        <v>11951786.666666666</v>
      </c>
      <c r="O32" s="135">
        <f>$K$3*O$20*VLOOKUP(CALCULATOR!$C$21,'VTG EFF'!$P$4:$Q$10,2)*0.8</f>
        <v>11974400</v>
      </c>
      <c r="P32" s="135">
        <f>$K$3*P$20*VLOOKUP(CALCULATOR!$C$21,'VTG EFF'!$P$4:$Q$10,2)*0.8</f>
        <v>11974400</v>
      </c>
      <c r="Q32" s="135">
        <f>$K$3*Q$20*VLOOKUP(CALCULATOR!$C$21,'VTG EFF'!$P$4:$Q$10,2)*0.8</f>
        <v>11974400</v>
      </c>
      <c r="R32" s="135">
        <f>$K$3*R$20*VLOOKUP(CALCULATOR!$C$21,'VTG EFF'!$P$4:$Q$10,2)*0.8</f>
        <v>11951786.666666666</v>
      </c>
      <c r="S32" s="135">
        <f>$K$3*S$20*VLOOKUP(CALCULATOR!$C$21,'VTG EFF'!$P$4:$Q$10,2)*0.8</f>
        <v>11883946.666666668</v>
      </c>
      <c r="T32" s="135">
        <f>$K$3*T$20*VLOOKUP(CALCULATOR!$C$21,'VTG EFF'!$P$4:$Q$10,2)*0.8</f>
        <v>11816106.666666668</v>
      </c>
      <c r="U32" s="135">
        <f>$K$3*U$20*VLOOKUP(CALCULATOR!$C$21,'VTG EFF'!$P$4:$Q$10,2)*0.8</f>
        <v>11748266.666666666</v>
      </c>
      <c r="V32" s="135">
        <f>$K$3*V$20*VLOOKUP(CALCULATOR!$C$21,'VTG EFF'!$P$4:$Q$10,2)*0.8</f>
        <v>11703040.000000002</v>
      </c>
      <c r="W32" s="135">
        <f>$K$3*W$20*VLOOKUP(CALCULATOR!$C$21,'VTG EFF'!$P$4:$Q$10,2)*0.8</f>
        <v>11657813.333333336</v>
      </c>
      <c r="X32" s="135">
        <f>$K$3*X$20*VLOOKUP(CALCULATOR!$C$21,'VTG EFF'!$P$4:$Q$10,2)*0.8</f>
        <v>11642311.111111112</v>
      </c>
      <c r="Y32" s="135">
        <f>$K$3*Y$20*VLOOKUP(CALCULATOR!$C$21,'VTG EFF'!$P$4:$Q$10,2)*0.8</f>
        <v>11622400</v>
      </c>
      <c r="Z32" s="125"/>
      <c r="AA32" s="134"/>
      <c r="AB32" s="134"/>
      <c r="AC32" s="134"/>
      <c r="AD32" s="134"/>
    </row>
    <row r="33" spans="1:30" x14ac:dyDescent="0.2">
      <c r="A33" s="305" t="s">
        <v>254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7"/>
      <c r="Z33" s="125"/>
      <c r="AA33" s="134"/>
      <c r="AB33" s="134"/>
      <c r="AC33" s="134"/>
      <c r="AD33" s="134"/>
    </row>
    <row r="34" spans="1:30" x14ac:dyDescent="0.2">
      <c r="A34" s="133"/>
      <c r="B34" s="135">
        <f>$K$3*B$22*VLOOKUP(CALCULATOR!$C$21,'VTG EFF'!$P$4:$Q$10,2)*0.9</f>
        <v>12922560</v>
      </c>
      <c r="C34" s="135">
        <f>$K$3*C$22*VLOOKUP(CALCULATOR!$C$21,'VTG EFF'!$P$4:$Q$10,2)*0.9</f>
        <v>12922560</v>
      </c>
      <c r="D34" s="135">
        <f>$K$3*D$22*VLOOKUP(CALCULATOR!$C$21,'VTG EFF'!$P$4:$Q$10,2)*0.9</f>
        <v>12902399.999999998</v>
      </c>
      <c r="E34" s="135">
        <f>$K$3*E$22*VLOOKUP(CALCULATOR!$C$21,'VTG EFF'!$P$4:$Q$10,2)*0.9</f>
        <v>12902399.999999998</v>
      </c>
      <c r="F34" s="135">
        <f>$K$3*F$22*VLOOKUP(CALCULATOR!$C$21,'VTG EFF'!$P$4:$Q$10,2)*0.9</f>
        <v>12902399.999999998</v>
      </c>
      <c r="G34" s="135">
        <f>$K$3*G$22*VLOOKUP(CALCULATOR!$C$21,'VTG EFF'!$P$4:$Q$10,2)*0.9</f>
        <v>12902399.999999998</v>
      </c>
      <c r="H34" s="135">
        <f>$K$3*H$22*VLOOKUP(CALCULATOR!$C$21,'VTG EFF'!$P$4:$Q$10,2)*0.9</f>
        <v>12922560</v>
      </c>
      <c r="I34" s="135">
        <f>$K$3*I$22*VLOOKUP(CALCULATOR!$C$21,'VTG EFF'!$P$4:$Q$10,2)*0.9</f>
        <v>12962880</v>
      </c>
      <c r="J34" s="135">
        <f>$K$3*J$22*VLOOKUP(CALCULATOR!$C$21,'VTG EFF'!$P$4:$Q$10,2)*0.9</f>
        <v>12984480</v>
      </c>
      <c r="K34" s="135">
        <f>$K$3*K$22*VLOOKUP(CALCULATOR!$C$21,'VTG EFF'!$P$4:$Q$10,2)*0.9</f>
        <v>13033440</v>
      </c>
      <c r="L34" s="135">
        <f>$K$3*L$22*VLOOKUP(CALCULATOR!$C$21,'VTG EFF'!$P$4:$Q$10,2)*0.9</f>
        <v>13155840</v>
      </c>
      <c r="M34" s="135">
        <f>$K$3*M$22*VLOOKUP(CALCULATOR!$C$21,'VTG EFF'!$P$4:$Q$10,2)*0.9</f>
        <v>13229280.000000002</v>
      </c>
      <c r="N34" s="135">
        <f>$K$3*N$22*VLOOKUP(CALCULATOR!$C$21,'VTG EFF'!$P$4:$Q$10,2)*0.9</f>
        <v>13302720</v>
      </c>
      <c r="O34" s="135">
        <f>$K$3*O$22*VLOOKUP(CALCULATOR!$C$21,'VTG EFF'!$P$4:$Q$10,2)*0.9</f>
        <v>13327200</v>
      </c>
      <c r="P34" s="135">
        <f>$K$3*P$22*VLOOKUP(CALCULATOR!$C$21,'VTG EFF'!$P$4:$Q$10,2)*0.9</f>
        <v>13327200</v>
      </c>
      <c r="Q34" s="135">
        <f>$K$3*Q$22*VLOOKUP(CALCULATOR!$C$21,'VTG EFF'!$P$4:$Q$10,2)*0.9</f>
        <v>13327200</v>
      </c>
      <c r="R34" s="135">
        <f>$K$3*R$22*VLOOKUP(CALCULATOR!$C$21,'VTG EFF'!$P$4:$Q$10,2)*0.9</f>
        <v>13302720</v>
      </c>
      <c r="S34" s="135">
        <f>$K$3*S$22*VLOOKUP(CALCULATOR!$C$21,'VTG EFF'!$P$4:$Q$10,2)*0.9</f>
        <v>13229280.000000002</v>
      </c>
      <c r="T34" s="135">
        <f>$K$3*T$22*VLOOKUP(CALCULATOR!$C$21,'VTG EFF'!$P$4:$Q$10,2)*0.9</f>
        <v>13155840</v>
      </c>
      <c r="U34" s="135">
        <f>$K$3*U$22*VLOOKUP(CALCULATOR!$C$21,'VTG EFF'!$P$4:$Q$10,2)*0.9</f>
        <v>13082400</v>
      </c>
      <c r="V34" s="135">
        <f>$K$3*V$22*VLOOKUP(CALCULATOR!$C$21,'VTG EFF'!$P$4:$Q$10,2)*0.9</f>
        <v>13033440</v>
      </c>
      <c r="W34" s="135">
        <f>$K$3*W$22*VLOOKUP(CALCULATOR!$C$21,'VTG EFF'!$P$4:$Q$10,2)*0.9</f>
        <v>12984480</v>
      </c>
      <c r="X34" s="135">
        <f>$K$3*X$22*VLOOKUP(CALCULATOR!$C$21,'VTG EFF'!$P$4:$Q$10,2)*0.9</f>
        <v>12983040</v>
      </c>
      <c r="Y34" s="135">
        <f>$K$3*Y$22*VLOOKUP(CALCULATOR!$C$21,'VTG EFF'!$P$4:$Q$10,2)*0.9</f>
        <v>12962880</v>
      </c>
      <c r="Z34" s="125"/>
      <c r="AA34" s="134"/>
      <c r="AB34" s="134"/>
      <c r="AC34" s="134"/>
      <c r="AD34" s="134"/>
    </row>
    <row r="35" spans="1:30" x14ac:dyDescent="0.2">
      <c r="A35" s="148" t="s">
        <v>197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50"/>
      <c r="Z35" s="125"/>
    </row>
    <row r="36" spans="1:30" x14ac:dyDescent="0.2">
      <c r="A36" s="133"/>
      <c r="B36" s="155">
        <f>IF(B10=0,"",IF(B26&gt;B24,B14,IF(B28&gt;B24,B16,IF(B30&gt;B24,B18,IF(B$32&gt;B24,B20,B22)))))</f>
        <v>0.91211111111111109</v>
      </c>
      <c r="C36" s="155">
        <f t="shared" ref="C36:Y36" si="1">IF(C10=0,"",IF(C26&gt;C24,C14,IF(C28&gt;C24,C16,IF(C30&gt;C24,C18,IF(C$32&gt;C24,C20,C22)))))</f>
        <v>0.91211111111111109</v>
      </c>
      <c r="D36" s="155">
        <f t="shared" si="1"/>
        <v>0.91041666666666654</v>
      </c>
      <c r="E36" s="155">
        <f t="shared" si="1"/>
        <v>0.91041666666666654</v>
      </c>
      <c r="F36" s="155">
        <f t="shared" si="1"/>
        <v>0.91041666666666654</v>
      </c>
      <c r="G36" s="155">
        <f t="shared" si="1"/>
        <v>0.91041666666666654</v>
      </c>
      <c r="H36" s="155">
        <f t="shared" si="1"/>
        <v>0.91211111111111109</v>
      </c>
      <c r="I36" s="155">
        <f t="shared" si="1"/>
        <v>0.91549999999999998</v>
      </c>
      <c r="J36" s="155">
        <f t="shared" si="1"/>
        <v>0.91978333333333329</v>
      </c>
      <c r="K36" s="155">
        <f t="shared" si="1"/>
        <v>0.92334999999999989</v>
      </c>
      <c r="L36" s="155">
        <f t="shared" si="1"/>
        <v>0.93226666666666658</v>
      </c>
      <c r="M36" s="155">
        <f t="shared" si="1"/>
        <v>0.93761666666666665</v>
      </c>
      <c r="N36" s="155">
        <f t="shared" si="1"/>
        <v>0.94296666666666662</v>
      </c>
      <c r="O36" s="155">
        <f t="shared" si="1"/>
        <v>0.94474999999999998</v>
      </c>
      <c r="P36" s="155">
        <f t="shared" si="1"/>
        <v>0.94474999999999998</v>
      </c>
      <c r="Q36" s="155">
        <f t="shared" si="1"/>
        <v>0.94474999999999998</v>
      </c>
      <c r="R36" s="155">
        <f t="shared" si="1"/>
        <v>0.94296666666666662</v>
      </c>
      <c r="S36" s="155">
        <f t="shared" si="1"/>
        <v>0.93761666666666665</v>
      </c>
      <c r="T36" s="155">
        <f t="shared" si="1"/>
        <v>0.93226666666666658</v>
      </c>
      <c r="U36" s="155">
        <f t="shared" si="1"/>
        <v>0.92691666666666661</v>
      </c>
      <c r="V36" s="155">
        <f t="shared" si="1"/>
        <v>0.92334999999999989</v>
      </c>
      <c r="W36" s="155">
        <f t="shared" si="1"/>
        <v>0.91978333333333329</v>
      </c>
      <c r="X36" s="155">
        <f t="shared" si="1"/>
        <v>0.91719444444444431</v>
      </c>
      <c r="Y36" s="155">
        <f t="shared" si="1"/>
        <v>0.91549999999999998</v>
      </c>
      <c r="Z36" s="125"/>
    </row>
    <row r="37" spans="1:30" x14ac:dyDescent="0.2">
      <c r="A37" s="302" t="s">
        <v>230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4"/>
      <c r="Z37" s="125"/>
    </row>
    <row r="38" spans="1:30" x14ac:dyDescent="0.2">
      <c r="A38" s="133"/>
      <c r="B38" s="135">
        <f>IF(ISNUMBER(B36),IF(B10=0,0,B24/B36),0)</f>
        <v>9371605.1710701752</v>
      </c>
      <c r="C38" s="135">
        <f t="shared" ref="C38:Y38" si="2">IF(ISNUMBER(C36),IF(C10=0,0,C24/C36),0)</f>
        <v>9371605.1710701752</v>
      </c>
      <c r="D38" s="135">
        <f t="shared" si="2"/>
        <v>9569605.9684649389</v>
      </c>
      <c r="E38" s="135">
        <f t="shared" si="2"/>
        <v>9569605.9684649389</v>
      </c>
      <c r="F38" s="135">
        <f t="shared" si="2"/>
        <v>9569605.9684649389</v>
      </c>
      <c r="G38" s="135">
        <f t="shared" si="2"/>
        <v>9569605.9684649389</v>
      </c>
      <c r="H38" s="135">
        <f t="shared" si="2"/>
        <v>9371605.1710701752</v>
      </c>
      <c r="I38" s="135">
        <f t="shared" si="2"/>
        <v>9157358.4312786628</v>
      </c>
      <c r="J38" s="135">
        <f t="shared" si="2"/>
        <v>8757273.8368252795</v>
      </c>
      <c r="K38" s="135">
        <f t="shared" si="2"/>
        <v>8367387.6615154324</v>
      </c>
      <c r="L38" s="135">
        <f t="shared" si="2"/>
        <v>7758377.4803297715</v>
      </c>
      <c r="M38" s="135">
        <f t="shared" si="2"/>
        <v>7363467.2190565756</v>
      </c>
      <c r="N38" s="135">
        <f t="shared" si="2"/>
        <v>6973038.0703666713</v>
      </c>
      <c r="O38" s="135">
        <f t="shared" si="2"/>
        <v>6785878.7024181942</v>
      </c>
      <c r="P38" s="135">
        <f t="shared" si="2"/>
        <v>6785878.7024181942</v>
      </c>
      <c r="Q38" s="135">
        <f t="shared" si="2"/>
        <v>6785878.7024181942</v>
      </c>
      <c r="R38" s="135">
        <f t="shared" si="2"/>
        <v>6973038.0703666713</v>
      </c>
      <c r="S38" s="135">
        <f t="shared" si="2"/>
        <v>7363467.2190565756</v>
      </c>
      <c r="T38" s="135">
        <f t="shared" si="2"/>
        <v>7758377.4803297715</v>
      </c>
      <c r="U38" s="135">
        <f t="shared" si="2"/>
        <v>8157846.4467677129</v>
      </c>
      <c r="V38" s="135">
        <f t="shared" si="2"/>
        <v>8367387.6615154324</v>
      </c>
      <c r="W38" s="135">
        <f t="shared" si="2"/>
        <v>8757273.8368252795</v>
      </c>
      <c r="X38" s="135">
        <f t="shared" si="2"/>
        <v>8961216.6013175491</v>
      </c>
      <c r="Y38" s="135">
        <f t="shared" si="2"/>
        <v>9157358.4312786628</v>
      </c>
    </row>
    <row r="41" spans="1:30" x14ac:dyDescent="0.2">
      <c r="A41" s="122"/>
      <c r="B41" s="122"/>
      <c r="C41" s="122"/>
      <c r="D41" s="122"/>
      <c r="E41" s="122"/>
      <c r="F41" s="122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</row>
    <row r="42" spans="1:30" x14ac:dyDescent="0.2">
      <c r="A42" s="311" t="s">
        <v>225</v>
      </c>
      <c r="B42" s="312"/>
      <c r="C42" s="313"/>
      <c r="D42" s="314" t="s">
        <v>173</v>
      </c>
      <c r="E42" s="315"/>
      <c r="F42" s="316"/>
      <c r="G42" s="187"/>
      <c r="H42" s="311" t="s">
        <v>239</v>
      </c>
      <c r="I42" s="312"/>
      <c r="J42" s="313"/>
      <c r="K42" s="188">
        <f>CALCULATOR!$C$22</f>
        <v>4</v>
      </c>
      <c r="L42" s="187"/>
      <c r="M42" s="311" t="s">
        <v>226</v>
      </c>
      <c r="N42" s="312"/>
      <c r="O42" s="313"/>
      <c r="P42" s="190">
        <f t="array" ref="P42">AVERAGE(IF(ISNUMBER(B75:Y75),B75:Y75,FALSE))</f>
        <v>0.93061365740740742</v>
      </c>
      <c r="Q42" s="189"/>
      <c r="R42" s="311" t="s">
        <v>260</v>
      </c>
      <c r="S42" s="312"/>
      <c r="T42" s="313"/>
      <c r="U42" s="317">
        <f>SUM($B77:$Y77)*28</f>
        <v>5358700752.7546911</v>
      </c>
      <c r="V42" s="318"/>
      <c r="W42" s="137"/>
      <c r="X42" s="137"/>
      <c r="Y42" s="137"/>
    </row>
    <row r="43" spans="1:30" x14ac:dyDescent="0.2">
      <c r="A43" s="122"/>
      <c r="B43" s="122"/>
      <c r="C43" s="122"/>
      <c r="D43" s="122"/>
      <c r="E43" s="122"/>
      <c r="F43" s="122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</row>
    <row r="44" spans="1:30" x14ac:dyDescent="0.2">
      <c r="A44" s="308" t="s">
        <v>196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10"/>
    </row>
    <row r="45" spans="1:30" x14ac:dyDescent="0.2">
      <c r="A45" s="126"/>
      <c r="B45" s="126">
        <v>1</v>
      </c>
      <c r="C45" s="127">
        <f t="shared" ref="C45" si="3">B45+1</f>
        <v>2</v>
      </c>
      <c r="D45" s="127">
        <f t="shared" ref="D45" si="4">C45+1</f>
        <v>3</v>
      </c>
      <c r="E45" s="127">
        <f t="shared" ref="E45" si="5">D45+1</f>
        <v>4</v>
      </c>
      <c r="F45" s="127">
        <f t="shared" ref="F45" si="6">E45+1</f>
        <v>5</v>
      </c>
      <c r="G45" s="127">
        <f t="shared" ref="G45" si="7">F45+1</f>
        <v>6</v>
      </c>
      <c r="H45" s="127">
        <f t="shared" ref="H45" si="8">G45+1</f>
        <v>7</v>
      </c>
      <c r="I45" s="127">
        <f t="shared" ref="I45" si="9">H45+1</f>
        <v>8</v>
      </c>
      <c r="J45" s="127">
        <f t="shared" ref="J45" si="10">I45+1</f>
        <v>9</v>
      </c>
      <c r="K45" s="127">
        <f t="shared" ref="K45" si="11">J45+1</f>
        <v>10</v>
      </c>
      <c r="L45" s="127">
        <f t="shared" ref="L45" si="12">K45+1</f>
        <v>11</v>
      </c>
      <c r="M45" s="127">
        <f t="shared" ref="M45" si="13">L45+1</f>
        <v>12</v>
      </c>
      <c r="N45" s="127">
        <f t="shared" ref="N45" si="14">M45+1</f>
        <v>13</v>
      </c>
      <c r="O45" s="127">
        <f t="shared" ref="O45" si="15">N45+1</f>
        <v>14</v>
      </c>
      <c r="P45" s="127">
        <f t="shared" ref="P45" si="16">O45+1</f>
        <v>15</v>
      </c>
      <c r="Q45" s="127">
        <f t="shared" ref="Q45" si="17">P45+1</f>
        <v>16</v>
      </c>
      <c r="R45" s="127">
        <f t="shared" ref="R45" si="18">Q45+1</f>
        <v>17</v>
      </c>
      <c r="S45" s="127">
        <f t="shared" ref="S45" si="19">R45+1</f>
        <v>18</v>
      </c>
      <c r="T45" s="127">
        <f t="shared" ref="T45" si="20">S45+1</f>
        <v>19</v>
      </c>
      <c r="U45" s="127">
        <f t="shared" ref="U45" si="21">T45+1</f>
        <v>20</v>
      </c>
      <c r="V45" s="127">
        <f t="shared" ref="V45" si="22">U45+1</f>
        <v>21</v>
      </c>
      <c r="W45" s="127">
        <f t="shared" ref="W45" si="23">V45+1</f>
        <v>22</v>
      </c>
      <c r="X45" s="127">
        <f t="shared" ref="X45" si="24">W45+1</f>
        <v>23</v>
      </c>
      <c r="Y45" s="127">
        <f t="shared" ref="Y45" si="25">X45+1</f>
        <v>24</v>
      </c>
    </row>
    <row r="46" spans="1:30" x14ac:dyDescent="0.2">
      <c r="A46" s="302" t="s">
        <v>229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4"/>
    </row>
    <row r="47" spans="1:30" x14ac:dyDescent="0.2">
      <c r="A47" s="129"/>
      <c r="B47" s="130">
        <f>ROUND(VLOOKUP($D42,'HOURLY TEMP CALC'!$B$2:$AE$15,B$6+6,FALSE),0)</f>
        <v>20</v>
      </c>
      <c r="C47" s="130">
        <f>ROUND(VLOOKUP($D42,'HOURLY TEMP CALC'!$B$2:$AE$15,C$6+6,FALSE),0)</f>
        <v>19</v>
      </c>
      <c r="D47" s="130">
        <f>ROUND(VLOOKUP($D42,'HOURLY TEMP CALC'!$B$2:$AE$15,D$6+6,FALSE),0)</f>
        <v>19</v>
      </c>
      <c r="E47" s="130">
        <f>ROUND(VLOOKUP($D42,'HOURLY TEMP CALC'!$B$2:$AE$15,E$6+6,FALSE),0)</f>
        <v>18</v>
      </c>
      <c r="F47" s="130">
        <f>ROUND(VLOOKUP($D42,'HOURLY TEMP CALC'!$B$2:$AE$15,F$6+6,FALSE),0)</f>
        <v>18</v>
      </c>
      <c r="G47" s="130">
        <f>ROUND(VLOOKUP($D42,'HOURLY TEMP CALC'!$B$2:$AE$15,G$6+6,FALSE),0)</f>
        <v>18</v>
      </c>
      <c r="H47" s="130">
        <f>ROUND(VLOOKUP($D42,'HOURLY TEMP CALC'!$B$2:$AE$15,H$6+6,FALSE),0)</f>
        <v>19</v>
      </c>
      <c r="I47" s="130">
        <f>ROUND(VLOOKUP($D42,'HOURLY TEMP CALC'!$B$2:$AE$15,I$6+6,FALSE),0)</f>
        <v>21</v>
      </c>
      <c r="J47" s="130">
        <f>ROUND(VLOOKUP($D42,'HOURLY TEMP CALC'!$B$2:$AE$15,J$6+6,FALSE),0)</f>
        <v>23</v>
      </c>
      <c r="K47" s="130">
        <f>ROUND(VLOOKUP($D42,'HOURLY TEMP CALC'!$B$2:$AE$15,K$6+6,FALSE),0)</f>
        <v>25</v>
      </c>
      <c r="L47" s="130">
        <f>ROUND(VLOOKUP($D42,'HOURLY TEMP CALC'!$B$2:$AE$15,L$6+6,FALSE),0)</f>
        <v>28</v>
      </c>
      <c r="M47" s="130">
        <f>ROUND(VLOOKUP($D42,'HOURLY TEMP CALC'!$B$2:$AE$15,M$6+6,FALSE),0)</f>
        <v>30</v>
      </c>
      <c r="N47" s="130">
        <f>ROUND(VLOOKUP($D42,'HOURLY TEMP CALC'!$B$2:$AE$15,N$6+6,FALSE),0)</f>
        <v>32</v>
      </c>
      <c r="O47" s="130">
        <f>ROUND(VLOOKUP($D42,'HOURLY TEMP CALC'!$B$2:$AE$15,O$6+6,FALSE),0)</f>
        <v>33</v>
      </c>
      <c r="P47" s="130">
        <f>ROUND(VLOOKUP($D42,'HOURLY TEMP CALC'!$B$2:$AE$15,P$6+6,FALSE),0)</f>
        <v>34</v>
      </c>
      <c r="Q47" s="130">
        <f>ROUND(VLOOKUP($D42,'HOURLY TEMP CALC'!$B$2:$AE$15,Q$6+6,FALSE),0)</f>
        <v>33</v>
      </c>
      <c r="R47" s="130">
        <f>ROUND(VLOOKUP($D42,'HOURLY TEMP CALC'!$B$2:$AE$15,R$6+6,FALSE),0)</f>
        <v>32</v>
      </c>
      <c r="S47" s="130">
        <f>ROUND(VLOOKUP($D42,'HOURLY TEMP CALC'!$B$2:$AE$15,S$6+6,FALSE),0)</f>
        <v>31</v>
      </c>
      <c r="T47" s="130">
        <f>ROUND(VLOOKUP($D42,'HOURLY TEMP CALC'!$B$2:$AE$15,T$6+6,FALSE),0)</f>
        <v>29</v>
      </c>
      <c r="U47" s="130">
        <f>ROUND(VLOOKUP($D42,'HOURLY TEMP CALC'!$B$2:$AE$15,U$6+6,FALSE),0)</f>
        <v>26</v>
      </c>
      <c r="V47" s="130">
        <f>ROUND(VLOOKUP($D42,'HOURLY TEMP CALC'!$B$2:$AE$15,V$6+6,FALSE),0)</f>
        <v>25</v>
      </c>
      <c r="W47" s="130">
        <f>ROUND(VLOOKUP($D42,'HOURLY TEMP CALC'!$B$2:$AE$15,W$6+6,FALSE),0)</f>
        <v>23</v>
      </c>
      <c r="X47" s="130">
        <f>ROUND(VLOOKUP($D42,'HOURLY TEMP CALC'!$B$2:$AE$15,X$6+6,FALSE),0)</f>
        <v>22</v>
      </c>
      <c r="Y47" s="130">
        <f>ROUND(VLOOKUP($D42,'HOURLY TEMP CALC'!$B$2:$AE$15,Y$6+6,FALSE),0)</f>
        <v>21</v>
      </c>
    </row>
    <row r="48" spans="1:30" x14ac:dyDescent="0.2">
      <c r="A48" s="302" t="s">
        <v>227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4"/>
    </row>
    <row r="49" spans="1:25" x14ac:dyDescent="0.2">
      <c r="A49" s="129"/>
      <c r="B49" s="131">
        <f>IF(B47&gt;=CALCULATOR!$C$28,0,VLOOKUP(B47,'OUTDOOR RESET'!$B$10:$C$112,2,FALSE))</f>
        <v>141</v>
      </c>
      <c r="C49" s="131">
        <f>IF(C47&gt;=CALCULATOR!$C$28,0,VLOOKUP(C47,'OUTDOOR RESET'!$B$10:$C$112,2,FALSE))</f>
        <v>142</v>
      </c>
      <c r="D49" s="131">
        <f>IF(D47&gt;=CALCULATOR!$C$28,0,VLOOKUP(D47,'OUTDOOR RESET'!$B$10:$C$112,2,FALSE))</f>
        <v>142</v>
      </c>
      <c r="E49" s="131">
        <f>IF(E47&gt;=CALCULATOR!$C$28,0,VLOOKUP(E47,'OUTDOOR RESET'!$B$10:$C$112,2,FALSE))</f>
        <v>144</v>
      </c>
      <c r="F49" s="131">
        <f>IF(F47&gt;=CALCULATOR!$C$28,0,VLOOKUP(F47,'OUTDOOR RESET'!$B$10:$C$112,2,FALSE))</f>
        <v>144</v>
      </c>
      <c r="G49" s="131">
        <f>IF(G47&gt;=CALCULATOR!$C$28,0,VLOOKUP(G47,'OUTDOOR RESET'!$B$10:$C$112,2,FALSE))</f>
        <v>144</v>
      </c>
      <c r="H49" s="131">
        <f>IF(H47&gt;=CALCULATOR!$C$28,0,VLOOKUP(H47,'OUTDOOR RESET'!$B$10:$C$112,2,FALSE))</f>
        <v>142</v>
      </c>
      <c r="I49" s="131">
        <f>IF(I47&gt;=CALCULATOR!$C$28,0,VLOOKUP(I47,'OUTDOOR RESET'!$B$10:$C$112,2,FALSE))</f>
        <v>139</v>
      </c>
      <c r="J49" s="131">
        <f>IF(J47&gt;=CALCULATOR!$C$28,0,VLOOKUP(J47,'OUTDOOR RESET'!$B$10:$C$112,2,FALSE))</f>
        <v>137</v>
      </c>
      <c r="K49" s="131">
        <f>IF(K47&gt;=CALCULATOR!$C$28,0,VLOOKUP(K47,'OUTDOOR RESET'!$B$10:$C$112,2,FALSE))</f>
        <v>134</v>
      </c>
      <c r="L49" s="131">
        <f>IF(L47&gt;=CALCULATOR!$C$28,0,VLOOKUP(L47,'OUTDOOR RESET'!$B$10:$C$112,2,FALSE))</f>
        <v>129</v>
      </c>
      <c r="M49" s="131">
        <f>IF(M47&gt;=CALCULATOR!$C$28,0,VLOOKUP(M47,'OUTDOOR RESET'!$B$10:$C$112,2,FALSE))</f>
        <v>126</v>
      </c>
      <c r="N49" s="131">
        <f>IF(N47&gt;=CALCULATOR!$C$28,0,VLOOKUP(N47,'OUTDOOR RESET'!$B$10:$C$112,2,FALSE))</f>
        <v>123</v>
      </c>
      <c r="O49" s="131">
        <f>IF(O47&gt;=CALCULATOR!$C$28,0,VLOOKUP(O47,'OUTDOOR RESET'!$B$10:$C$112,2,FALSE))</f>
        <v>122</v>
      </c>
      <c r="P49" s="131">
        <f>IF(P47&gt;=CALCULATOR!$C$28,0,VLOOKUP(P47,'OUTDOOR RESET'!$B$10:$C$112,2,FALSE))</f>
        <v>121</v>
      </c>
      <c r="Q49" s="131">
        <f>IF(Q47&gt;=CALCULATOR!$C$28,0,VLOOKUP(Q47,'OUTDOOR RESET'!$B$10:$C$112,2,FALSE))</f>
        <v>122</v>
      </c>
      <c r="R49" s="131">
        <f>IF(R47&gt;=CALCULATOR!$C$28,0,VLOOKUP(R47,'OUTDOOR RESET'!$B$10:$C$112,2,FALSE))</f>
        <v>123</v>
      </c>
      <c r="S49" s="131">
        <f>IF(S47&gt;=CALCULATOR!$C$28,0,VLOOKUP(S47,'OUTDOOR RESET'!$B$10:$C$112,2,FALSE))</f>
        <v>125</v>
      </c>
      <c r="T49" s="131">
        <f>IF(T47&gt;=CALCULATOR!$C$28,0,VLOOKUP(T47,'OUTDOOR RESET'!$B$10:$C$112,2,FALSE))</f>
        <v>128</v>
      </c>
      <c r="U49" s="131">
        <f>IF(U47&gt;=CALCULATOR!$C$28,0,VLOOKUP(U47,'OUTDOOR RESET'!$B$10:$C$112,2,FALSE))</f>
        <v>132</v>
      </c>
      <c r="V49" s="131">
        <f>IF(V47&gt;=CALCULATOR!$C$28,0,VLOOKUP(V47,'OUTDOOR RESET'!$B$10:$C$112,2,FALSE))</f>
        <v>134</v>
      </c>
      <c r="W49" s="131">
        <f>IF(W47&gt;=CALCULATOR!$C$28,0,VLOOKUP(W47,'OUTDOOR RESET'!$B$10:$C$112,2,FALSE))</f>
        <v>137</v>
      </c>
      <c r="X49" s="131">
        <f>IF(X47&gt;=CALCULATOR!$C$28,0,VLOOKUP(X47,'OUTDOOR RESET'!$B$10:$C$112,2,FALSE))</f>
        <v>138</v>
      </c>
      <c r="Y49" s="131">
        <f>IF(Y47&gt;=CALCULATOR!$C$28,0,VLOOKUP(Y47,'OUTDOOR RESET'!$B$10:$C$112,2,FALSE))</f>
        <v>139</v>
      </c>
    </row>
    <row r="50" spans="1:25" x14ac:dyDescent="0.2">
      <c r="A50" s="302" t="s">
        <v>238</v>
      </c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4"/>
    </row>
    <row r="51" spans="1:25" x14ac:dyDescent="0.2">
      <c r="A51" s="133"/>
      <c r="B51" s="126">
        <f>IF(B49=0,0,B49-CALCULATOR!$C$23)</f>
        <v>121</v>
      </c>
      <c r="C51" s="126">
        <f>IF(C49=0,0,C49-CALCULATOR!$C$23)</f>
        <v>122</v>
      </c>
      <c r="D51" s="126">
        <f>IF(D49=0,0,D49-CALCULATOR!$C$23)</f>
        <v>122</v>
      </c>
      <c r="E51" s="126">
        <f>IF(E49=0,0,E49-CALCULATOR!$C$23)</f>
        <v>124</v>
      </c>
      <c r="F51" s="126">
        <f>IF(F49=0,0,F49-CALCULATOR!$C$23)</f>
        <v>124</v>
      </c>
      <c r="G51" s="126">
        <f>IF(G49=0,0,G49-CALCULATOR!$C$23)</f>
        <v>124</v>
      </c>
      <c r="H51" s="126">
        <f>IF(H49=0,0,H49-CALCULATOR!$C$23)</f>
        <v>122</v>
      </c>
      <c r="I51" s="126">
        <f>IF(I49=0,0,I49-CALCULATOR!$C$23)</f>
        <v>119</v>
      </c>
      <c r="J51" s="126">
        <f>IF(J49=0,0,J49-CALCULATOR!$C$23)</f>
        <v>117</v>
      </c>
      <c r="K51" s="126">
        <f>IF(K49=0,0,K49-CALCULATOR!$C$23)</f>
        <v>114</v>
      </c>
      <c r="L51" s="126">
        <f>IF(L49=0,0,L49-CALCULATOR!$C$23)</f>
        <v>109</v>
      </c>
      <c r="M51" s="126">
        <f>IF(M49=0,0,M49-CALCULATOR!$C$23)</f>
        <v>106</v>
      </c>
      <c r="N51" s="126">
        <f>IF(N49=0,0,N49-CALCULATOR!$C$23)</f>
        <v>103</v>
      </c>
      <c r="O51" s="126">
        <f>IF(O49=0,0,O49-CALCULATOR!$C$23)</f>
        <v>102</v>
      </c>
      <c r="P51" s="126">
        <f>IF(P49=0,0,P49-CALCULATOR!$C$23)</f>
        <v>101</v>
      </c>
      <c r="Q51" s="126">
        <f>IF(Q49=0,0,Q49-CALCULATOR!$C$23)</f>
        <v>102</v>
      </c>
      <c r="R51" s="126">
        <f>IF(R49=0,0,R49-CALCULATOR!$C$23)</f>
        <v>103</v>
      </c>
      <c r="S51" s="126">
        <f>IF(S49=0,0,S49-CALCULATOR!$C$23)</f>
        <v>105</v>
      </c>
      <c r="T51" s="126">
        <f>IF(T49=0,0,T49-CALCULATOR!$C$23)</f>
        <v>108</v>
      </c>
      <c r="U51" s="126">
        <f>IF(U49=0,0,U49-CALCULATOR!$C$23)</f>
        <v>112</v>
      </c>
      <c r="V51" s="126">
        <f>IF(V49=0,0,V49-CALCULATOR!$C$23)</f>
        <v>114</v>
      </c>
      <c r="W51" s="126">
        <f>IF(W49=0,0,W49-CALCULATOR!$C$23)</f>
        <v>117</v>
      </c>
      <c r="X51" s="126">
        <f>IF(X49=0,0,X49-CALCULATOR!$C$23)</f>
        <v>118</v>
      </c>
      <c r="Y51" s="126">
        <f>IF(Y49=0,0,Y49-CALCULATOR!$C$23)</f>
        <v>119</v>
      </c>
    </row>
    <row r="52" spans="1:25" x14ac:dyDescent="0.2">
      <c r="A52" s="302" t="s">
        <v>241</v>
      </c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4"/>
    </row>
    <row r="53" spans="1:25" x14ac:dyDescent="0.2">
      <c r="A53" s="133"/>
      <c r="B53" s="147">
        <f>IF(B51&lt;78,'VTG EFF'!$C$5/100,VLOOKUP(B51,'VTG EFF'!$B$5:$G$87,2,FALSE)/100)</f>
        <v>0.92799444444444446</v>
      </c>
      <c r="C53" s="147">
        <f>IF(C51&lt;78,'VTG EFF'!$C$5/100,VLOOKUP(C51,'VTG EFF'!$B$5:$G$87,2,FALSE)/100)</f>
        <v>0.92610000000000003</v>
      </c>
      <c r="D53" s="147">
        <f>IF(D51&lt;78,'VTG EFF'!$C$5/100,VLOOKUP(D51,'VTG EFF'!$B$5:$G$87,2,FALSE)/100)</f>
        <v>0.92610000000000003</v>
      </c>
      <c r="E53" s="147">
        <f>IF(E51&lt;78,'VTG EFF'!$C$5/100,VLOOKUP(E51,'VTG EFF'!$B$5:$G$87,2,FALSE)/100)</f>
        <v>0.92231111111111119</v>
      </c>
      <c r="F53" s="147">
        <f>IF(F51&lt;78,'VTG EFF'!$C$5/100,VLOOKUP(F51,'VTG EFF'!$B$5:$G$87,2,FALSE)/100)</f>
        <v>0.92231111111111119</v>
      </c>
      <c r="G53" s="147">
        <f>IF(G51&lt;78,'VTG EFF'!$C$5/100,VLOOKUP(G51,'VTG EFF'!$B$5:$G$87,2,FALSE)/100)</f>
        <v>0.92231111111111119</v>
      </c>
      <c r="H53" s="147">
        <f>IF(H51&lt;78,'VTG EFF'!$C$5/100,VLOOKUP(H51,'VTG EFF'!$B$5:$G$87,2,FALSE)/100)</f>
        <v>0.92610000000000003</v>
      </c>
      <c r="I53" s="147">
        <f>IF(I51&lt;78,'VTG EFF'!$C$5/100,VLOOKUP(I51,'VTG EFF'!$B$5:$G$87,2,FALSE)/100)</f>
        <v>0.93188333333333329</v>
      </c>
      <c r="J53" s="147">
        <f>IF(J51&lt;78,'VTG EFF'!$C$5/100,VLOOKUP(J51,'VTG EFF'!$B$5:$G$87,2,FALSE)/100)</f>
        <v>0.93564999999999998</v>
      </c>
      <c r="K53" s="147">
        <f>IF(K51&lt;78,'VTG EFF'!$C$5/100,VLOOKUP(K51,'VTG EFF'!$B$5:$G$87,2,FALSE)/100)</f>
        <v>0.94129999999999991</v>
      </c>
      <c r="L53" s="147">
        <f>IF(L51&lt;78,'VTG EFF'!$C$5/100,VLOOKUP(L51,'VTG EFF'!$B$5:$G$87,2,FALSE)/100)</f>
        <v>0.95071666666666677</v>
      </c>
      <c r="M53" s="147">
        <f>IF(M51&lt;78,'VTG EFF'!$C$5/100,VLOOKUP(M51,'VTG EFF'!$B$5:$G$87,2,FALSE)/100)</f>
        <v>0.9563666666666667</v>
      </c>
      <c r="N53" s="147">
        <f>IF(N51&lt;78,'VTG EFF'!$C$5/100,VLOOKUP(N51,'VTG EFF'!$B$5:$G$87,2,FALSE)/100)</f>
        <v>0.96201666666666663</v>
      </c>
      <c r="O53" s="147">
        <f>IF(O51&lt;78,'VTG EFF'!$C$5/100,VLOOKUP(O51,'VTG EFF'!$B$5:$G$87,2,FALSE)/100)</f>
        <v>0.96389999999999998</v>
      </c>
      <c r="P53" s="147">
        <f>IF(P51&lt;78,'VTG EFF'!$C$5/100,VLOOKUP(P51,'VTG EFF'!$B$5:$G$87,2,FALSE)/100)</f>
        <v>0.96578333333333333</v>
      </c>
      <c r="Q53" s="147">
        <f>IF(Q51&lt;78,'VTG EFF'!$C$5/100,VLOOKUP(Q51,'VTG EFF'!$B$5:$G$87,2,FALSE)/100)</f>
        <v>0.96389999999999998</v>
      </c>
      <c r="R53" s="147">
        <f>IF(R51&lt;78,'VTG EFF'!$C$5/100,VLOOKUP(R51,'VTG EFF'!$B$5:$G$87,2,FALSE)/100)</f>
        <v>0.96201666666666663</v>
      </c>
      <c r="S53" s="147">
        <f>IF(S51&lt;78,'VTG EFF'!$C$5/100,VLOOKUP(S51,'VTG EFF'!$B$5:$G$87,2,FALSE)/100)</f>
        <v>0.95825000000000005</v>
      </c>
      <c r="T53" s="147">
        <f>IF(T51&lt;78,'VTG EFF'!$C$5/100,VLOOKUP(T51,'VTG EFF'!$B$5:$G$87,2,FALSE)/100)</f>
        <v>0.9526</v>
      </c>
      <c r="U53" s="147">
        <f>IF(U51&lt;78,'VTG EFF'!$C$5/100,VLOOKUP(U51,'VTG EFF'!$B$5:$G$87,2,FALSE)/100)</f>
        <v>0.94506666666666672</v>
      </c>
      <c r="V53" s="147">
        <f>IF(V51&lt;78,'VTG EFF'!$C$5/100,VLOOKUP(V51,'VTG EFF'!$B$5:$G$87,2,FALSE)/100)</f>
        <v>0.94129999999999991</v>
      </c>
      <c r="W53" s="147">
        <f>IF(W51&lt;78,'VTG EFF'!$C$5/100,VLOOKUP(W51,'VTG EFF'!$B$5:$G$87,2,FALSE)/100)</f>
        <v>0.93564999999999998</v>
      </c>
      <c r="X53" s="147">
        <f>IF(X51&lt;78,'VTG EFF'!$C$5/100,VLOOKUP(X51,'VTG EFF'!$B$5:$G$87,2,FALSE)/100)</f>
        <v>0.93376666666666663</v>
      </c>
      <c r="Y53" s="147">
        <f>IF(Y51&lt;78,'VTG EFF'!$C$5/100,VLOOKUP(Y51,'VTG EFF'!$B$5:$G$87,2,FALSE)/100)</f>
        <v>0.93188333333333329</v>
      </c>
    </row>
    <row r="54" spans="1:25" x14ac:dyDescent="0.2">
      <c r="A54" s="302" t="s">
        <v>240</v>
      </c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4"/>
    </row>
    <row r="55" spans="1:25" x14ac:dyDescent="0.2">
      <c r="A55" s="133"/>
      <c r="B55" s="147">
        <f>IF(B51&lt;78,'VTG EFF'!$C$5/100,VLOOKUP(B51,'VTG EFF'!$B$5:$G$87,3,FALSE)/100)</f>
        <v>0.92341111111111107</v>
      </c>
      <c r="C55" s="147">
        <f>IF(C51&lt;78,'VTG EFF'!$C$5/100,VLOOKUP(C51,'VTG EFF'!$B$5:$G$87,3,FALSE)/100)</f>
        <v>0.92159999999999997</v>
      </c>
      <c r="D55" s="147">
        <f>IF(D51&lt;78,'VTG EFF'!$C$5/100,VLOOKUP(D51,'VTG EFF'!$B$5:$G$87,3,FALSE)/100)</f>
        <v>0.92159999999999997</v>
      </c>
      <c r="E55" s="147">
        <f>IF(E51&lt;78,'VTG EFF'!$C$5/100,VLOOKUP(E51,'VTG EFF'!$B$5:$G$87,3,FALSE)/100)</f>
        <v>0.91797777777777778</v>
      </c>
      <c r="F55" s="147">
        <f>IF(F51&lt;78,'VTG EFF'!$C$5/100,VLOOKUP(F51,'VTG EFF'!$B$5:$G$87,3,FALSE)/100)</f>
        <v>0.91797777777777778</v>
      </c>
      <c r="G55" s="147">
        <f>IF(G51&lt;78,'VTG EFF'!$C$5/100,VLOOKUP(G51,'VTG EFF'!$B$5:$G$87,3,FALSE)/100)</f>
        <v>0.91797777777777778</v>
      </c>
      <c r="H55" s="147">
        <f>IF(H51&lt;78,'VTG EFF'!$C$5/100,VLOOKUP(H51,'VTG EFF'!$B$5:$G$87,3,FALSE)/100)</f>
        <v>0.92159999999999997</v>
      </c>
      <c r="I55" s="147">
        <f>IF(I51&lt;78,'VTG EFF'!$C$5/100,VLOOKUP(I51,'VTG EFF'!$B$5:$G$87,3,FALSE)/100)</f>
        <v>0.9268333333333334</v>
      </c>
      <c r="J55" s="147">
        <f>IF(J51&lt;78,'VTG EFF'!$C$5/100,VLOOKUP(J51,'VTG EFF'!$B$5:$G$87,3,FALSE)/100)</f>
        <v>0.93049999999999999</v>
      </c>
      <c r="K55" s="147">
        <f>IF(K51&lt;78,'VTG EFF'!$C$5/100,VLOOKUP(K51,'VTG EFF'!$B$5:$G$87,3,FALSE)/100)</f>
        <v>0.93599999999999994</v>
      </c>
      <c r="L55" s="147">
        <f>IF(L51&lt;78,'VTG EFF'!$C$5/100,VLOOKUP(L51,'VTG EFF'!$B$5:$G$87,3,FALSE)/100)</f>
        <v>0.94516666666666671</v>
      </c>
      <c r="M55" s="147">
        <f>IF(M51&lt;78,'VTG EFF'!$C$5/100,VLOOKUP(M51,'VTG EFF'!$B$5:$G$87,3,FALSE)/100)</f>
        <v>0.95066666666666666</v>
      </c>
      <c r="N55" s="147">
        <f>IF(N51&lt;78,'VTG EFF'!$C$5/100,VLOOKUP(N51,'VTG EFF'!$B$5:$G$87,3,FALSE)/100)</f>
        <v>0.95616666666666661</v>
      </c>
      <c r="O55" s="147">
        <f>IF(O51&lt;78,'VTG EFF'!$C$5/100,VLOOKUP(O51,'VTG EFF'!$B$5:$G$87,3,FALSE)/100)</f>
        <v>0.95799999999999996</v>
      </c>
      <c r="P55" s="147">
        <f>IF(P51&lt;78,'VTG EFF'!$C$5/100,VLOOKUP(P51,'VTG EFF'!$B$5:$G$87,3,FALSE)/100)</f>
        <v>0.95983333333333332</v>
      </c>
      <c r="Q55" s="147">
        <f>IF(Q51&lt;78,'VTG EFF'!$C$5/100,VLOOKUP(Q51,'VTG EFF'!$B$5:$G$87,3,FALSE)/100)</f>
        <v>0.95799999999999996</v>
      </c>
      <c r="R55" s="147">
        <f>IF(R51&lt;78,'VTG EFF'!$C$5/100,VLOOKUP(R51,'VTG EFF'!$B$5:$G$87,3,FALSE)/100)</f>
        <v>0.95616666666666661</v>
      </c>
      <c r="S55" s="147">
        <f>IF(S51&lt;78,'VTG EFF'!$C$5/100,VLOOKUP(S51,'VTG EFF'!$B$5:$G$87,3,FALSE)/100)</f>
        <v>0.95250000000000001</v>
      </c>
      <c r="T55" s="147">
        <f>IF(T51&lt;78,'VTG EFF'!$C$5/100,VLOOKUP(T51,'VTG EFF'!$B$5:$G$87,3,FALSE)/100)</f>
        <v>0.94700000000000006</v>
      </c>
      <c r="U55" s="147">
        <f>IF(U51&lt;78,'VTG EFF'!$C$5/100,VLOOKUP(U51,'VTG EFF'!$B$5:$G$87,3,FALSE)/100)</f>
        <v>0.93966666666666665</v>
      </c>
      <c r="V55" s="147">
        <f>IF(V51&lt;78,'VTG EFF'!$C$5/100,VLOOKUP(V51,'VTG EFF'!$B$5:$G$87,3,FALSE)/100)</f>
        <v>0.93599999999999994</v>
      </c>
      <c r="W55" s="147">
        <f>IF(W51&lt;78,'VTG EFF'!$C$5/100,VLOOKUP(W51,'VTG EFF'!$B$5:$G$87,3,FALSE)/100)</f>
        <v>0.93049999999999999</v>
      </c>
      <c r="X55" s="147">
        <f>IF(X51&lt;78,'VTG EFF'!$C$5/100,VLOOKUP(X51,'VTG EFF'!$B$5:$G$87,3,FALSE)/100)</f>
        <v>0.92866666666666664</v>
      </c>
      <c r="Y55" s="147">
        <f>IF(Y51&lt;78,'VTG EFF'!$C$5/100,VLOOKUP(Y51,'VTG EFF'!$B$5:$G$87,3,FALSE)/100)</f>
        <v>0.9268333333333334</v>
      </c>
    </row>
    <row r="56" spans="1:25" x14ac:dyDescent="0.2">
      <c r="A56" s="302" t="s">
        <v>242</v>
      </c>
      <c r="B56" s="303"/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4"/>
    </row>
    <row r="57" spans="1:25" x14ac:dyDescent="0.2">
      <c r="A57" s="133"/>
      <c r="B57" s="147">
        <f>IF(B51&lt;78,'VTG EFF'!$C$5/100,VLOOKUP(B51,'VTG EFF'!$B$5:$G$87,4,FALSE)/100)</f>
        <v>0.91719444444444431</v>
      </c>
      <c r="C57" s="147">
        <f>IF(C51&lt;78,'VTG EFF'!$C$5/100,VLOOKUP(C51,'VTG EFF'!$B$5:$G$87,4,FALSE)/100)</f>
        <v>0.91549999999999998</v>
      </c>
      <c r="D57" s="147">
        <f>IF(D51&lt;78,'VTG EFF'!$C$5/100,VLOOKUP(D51,'VTG EFF'!$B$5:$G$87,4,FALSE)/100)</f>
        <v>0.91549999999999998</v>
      </c>
      <c r="E57" s="147">
        <f>IF(E51&lt;78,'VTG EFF'!$C$5/100,VLOOKUP(E51,'VTG EFF'!$B$5:$G$87,4,FALSE)/100)</f>
        <v>0.91211111111111109</v>
      </c>
      <c r="F57" s="147">
        <f>IF(F51&lt;78,'VTG EFF'!$C$5/100,VLOOKUP(F51,'VTG EFF'!$B$5:$G$87,4,FALSE)/100)</f>
        <v>0.91211111111111109</v>
      </c>
      <c r="G57" s="147">
        <f>IF(G51&lt;78,'VTG EFF'!$C$5/100,VLOOKUP(G51,'VTG EFF'!$B$5:$G$87,4,FALSE)/100)</f>
        <v>0.91211111111111109</v>
      </c>
      <c r="H57" s="147">
        <f>IF(H51&lt;78,'VTG EFF'!$C$5/100,VLOOKUP(H51,'VTG EFF'!$B$5:$G$87,4,FALSE)/100)</f>
        <v>0.91549999999999998</v>
      </c>
      <c r="I57" s="147">
        <f>IF(I51&lt;78,'VTG EFF'!$C$5/100,VLOOKUP(I51,'VTG EFF'!$B$5:$G$87,4,FALSE)/100)</f>
        <v>0.91978333333333329</v>
      </c>
      <c r="J57" s="147">
        <f>IF(J51&lt;78,'VTG EFF'!$C$5/100,VLOOKUP(J51,'VTG EFF'!$B$5:$G$87,4,FALSE)/100)</f>
        <v>0.92334999999999989</v>
      </c>
      <c r="K57" s="147">
        <f>IF(K51&lt;78,'VTG EFF'!$C$5/100,VLOOKUP(K51,'VTG EFF'!$B$5:$G$87,4,FALSE)/100)</f>
        <v>0.92870000000000008</v>
      </c>
      <c r="L57" s="147">
        <f>IF(L51&lt;78,'VTG EFF'!$C$5/100,VLOOKUP(L51,'VTG EFF'!$B$5:$G$87,4,FALSE)/100)</f>
        <v>0.93761666666666665</v>
      </c>
      <c r="M57" s="147">
        <f>IF(M51&lt;78,'VTG EFF'!$C$5/100,VLOOKUP(M51,'VTG EFF'!$B$5:$G$87,4,FALSE)/100)</f>
        <v>0.94296666666666662</v>
      </c>
      <c r="N57" s="147">
        <f>IF(N51&lt;78,'VTG EFF'!$C$5/100,VLOOKUP(N51,'VTG EFF'!$B$5:$G$87,4,FALSE)/100)</f>
        <v>0.94831666666666659</v>
      </c>
      <c r="O57" s="147">
        <f>IF(O51&lt;78,'VTG EFF'!$C$5/100,VLOOKUP(O51,'VTG EFF'!$B$5:$G$87,4,FALSE)/100)</f>
        <v>0.95010000000000006</v>
      </c>
      <c r="P57" s="147">
        <f>IF(P51&lt;78,'VTG EFF'!$C$5/100,VLOOKUP(P51,'VTG EFF'!$B$5:$G$87,4,FALSE)/100)</f>
        <v>0.9518833333333333</v>
      </c>
      <c r="Q57" s="147">
        <f>IF(Q51&lt;78,'VTG EFF'!$C$5/100,VLOOKUP(Q51,'VTG EFF'!$B$5:$G$87,4,FALSE)/100)</f>
        <v>0.95010000000000006</v>
      </c>
      <c r="R57" s="147">
        <f>IF(R51&lt;78,'VTG EFF'!$C$5/100,VLOOKUP(R51,'VTG EFF'!$B$5:$G$87,4,FALSE)/100)</f>
        <v>0.94831666666666659</v>
      </c>
      <c r="S57" s="147">
        <f>IF(S51&lt;78,'VTG EFF'!$C$5/100,VLOOKUP(S51,'VTG EFF'!$B$5:$G$87,4,FALSE)/100)</f>
        <v>0.94474999999999998</v>
      </c>
      <c r="T57" s="147">
        <f>IF(T51&lt;78,'VTG EFF'!$C$5/100,VLOOKUP(T51,'VTG EFF'!$B$5:$G$87,4,FALSE)/100)</f>
        <v>0.93940000000000001</v>
      </c>
      <c r="U57" s="147">
        <f>IF(U51&lt;78,'VTG EFF'!$C$5/100,VLOOKUP(U51,'VTG EFF'!$B$5:$G$87,4,FALSE)/100)</f>
        <v>0.93226666666666658</v>
      </c>
      <c r="V57" s="147">
        <f>IF(V51&lt;78,'VTG EFF'!$C$5/100,VLOOKUP(V51,'VTG EFF'!$B$5:$G$87,4,FALSE)/100)</f>
        <v>0.92870000000000008</v>
      </c>
      <c r="W57" s="147">
        <f>IF(W51&lt;78,'VTG EFF'!$C$5/100,VLOOKUP(W51,'VTG EFF'!$B$5:$G$87,4,FALSE)/100)</f>
        <v>0.92334999999999989</v>
      </c>
      <c r="X57" s="147">
        <f>IF(X51&lt;78,'VTG EFF'!$C$5/100,VLOOKUP(X51,'VTG EFF'!$B$5:$G$87,4,FALSE)/100)</f>
        <v>0.92156666666666665</v>
      </c>
      <c r="Y57" s="147">
        <f>IF(Y51&lt;78,'VTG EFF'!$C$5/100,VLOOKUP(Y51,'VTG EFF'!$B$5:$G$87,4,FALSE)/100)</f>
        <v>0.91978333333333329</v>
      </c>
    </row>
    <row r="58" spans="1:25" x14ac:dyDescent="0.2">
      <c r="A58" s="302" t="s">
        <v>243</v>
      </c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4"/>
    </row>
    <row r="59" spans="1:25" x14ac:dyDescent="0.2">
      <c r="A59" s="133"/>
      <c r="B59" s="147">
        <f>IF(B51&lt;78,'VTG EFF'!$C$5/100,VLOOKUP(B51,'VTG EFF'!$B$5:$G$87,5,FALSE)/100)</f>
        <v>0.90955555555555567</v>
      </c>
      <c r="C59" s="147">
        <f>IF(C51&lt;78,'VTG EFF'!$C$5/100,VLOOKUP(C51,'VTG EFF'!$B$5:$G$87,5,FALSE)/100)</f>
        <v>0.90799999999999992</v>
      </c>
      <c r="D59" s="147">
        <f>IF(D51&lt;78,'VTG EFF'!$C$5/100,VLOOKUP(D51,'VTG EFF'!$B$5:$G$87,5,FALSE)/100)</f>
        <v>0.90799999999999992</v>
      </c>
      <c r="E59" s="147">
        <f>IF(E51&lt;78,'VTG EFF'!$C$5/100,VLOOKUP(E51,'VTG EFF'!$B$5:$G$87,5,FALSE)/100)</f>
        <v>0.90488888888888896</v>
      </c>
      <c r="F59" s="147">
        <f>IF(F51&lt;78,'VTG EFF'!$C$5/100,VLOOKUP(F51,'VTG EFF'!$B$5:$G$87,5,FALSE)/100)</f>
        <v>0.90488888888888896</v>
      </c>
      <c r="G59" s="147">
        <f>IF(G51&lt;78,'VTG EFF'!$C$5/100,VLOOKUP(G51,'VTG EFF'!$B$5:$G$87,5,FALSE)/100)</f>
        <v>0.90488888888888896</v>
      </c>
      <c r="H59" s="147">
        <f>IF(H51&lt;78,'VTG EFF'!$C$5/100,VLOOKUP(H51,'VTG EFF'!$B$5:$G$87,5,FALSE)/100)</f>
        <v>0.90799999999999992</v>
      </c>
      <c r="I59" s="147">
        <f>IF(I51&lt;78,'VTG EFF'!$C$5/100,VLOOKUP(I51,'VTG EFF'!$B$5:$G$87,5,FALSE)/100)</f>
        <v>0.91076666666666672</v>
      </c>
      <c r="J59" s="147">
        <f>IF(J51&lt;78,'VTG EFF'!$C$5/100,VLOOKUP(J51,'VTG EFF'!$B$5:$G$87,5,FALSE)/100)</f>
        <v>0.91430000000000011</v>
      </c>
      <c r="K59" s="147">
        <f>IF(K51&lt;78,'VTG EFF'!$C$5/100,VLOOKUP(K51,'VTG EFF'!$B$5:$G$87,5,FALSE)/100)</f>
        <v>0.91960000000000008</v>
      </c>
      <c r="L59" s="147">
        <f>IF(L51&lt;78,'VTG EFF'!$C$5/100,VLOOKUP(L51,'VTG EFF'!$B$5:$G$87,5,FALSE)/100)</f>
        <v>0.92843333333333333</v>
      </c>
      <c r="M59" s="147">
        <f>IF(M51&lt;78,'VTG EFF'!$C$5/100,VLOOKUP(M51,'VTG EFF'!$B$5:$G$87,5,FALSE)/100)</f>
        <v>0.9337333333333333</v>
      </c>
      <c r="N59" s="147">
        <f>IF(N51&lt;78,'VTG EFF'!$C$5/100,VLOOKUP(N51,'VTG EFF'!$B$5:$G$87,5,FALSE)/100)</f>
        <v>0.93903333333333339</v>
      </c>
      <c r="O59" s="147">
        <f>IF(O51&lt;78,'VTG EFF'!$C$5/100,VLOOKUP(O51,'VTG EFF'!$B$5:$G$87,5,FALSE)/100)</f>
        <v>0.94079999999999997</v>
      </c>
      <c r="P59" s="147">
        <f>IF(P51&lt;78,'VTG EFF'!$C$5/100,VLOOKUP(P51,'VTG EFF'!$B$5:$G$87,5,FALSE)/100)</f>
        <v>0.94256666666666655</v>
      </c>
      <c r="Q59" s="147">
        <f>IF(Q51&lt;78,'VTG EFF'!$C$5/100,VLOOKUP(Q51,'VTG EFF'!$B$5:$G$87,5,FALSE)/100)</f>
        <v>0.94079999999999997</v>
      </c>
      <c r="R59" s="147">
        <f>IF(R51&lt;78,'VTG EFF'!$C$5/100,VLOOKUP(R51,'VTG EFF'!$B$5:$G$87,5,FALSE)/100)</f>
        <v>0.93903333333333339</v>
      </c>
      <c r="S59" s="147">
        <f>IF(S51&lt;78,'VTG EFF'!$C$5/100,VLOOKUP(S51,'VTG EFF'!$B$5:$G$87,5,FALSE)/100)</f>
        <v>0.9355</v>
      </c>
      <c r="T59" s="147">
        <f>IF(T51&lt;78,'VTG EFF'!$C$5/100,VLOOKUP(T51,'VTG EFF'!$B$5:$G$87,5,FALSE)/100)</f>
        <v>0.93019999999999992</v>
      </c>
      <c r="U59" s="147">
        <f>IF(U51&lt;78,'VTG EFF'!$C$5/100,VLOOKUP(U51,'VTG EFF'!$B$5:$G$87,5,FALSE)/100)</f>
        <v>0.92313333333333336</v>
      </c>
      <c r="V59" s="147">
        <f>IF(V51&lt;78,'VTG EFF'!$C$5/100,VLOOKUP(V51,'VTG EFF'!$B$5:$G$87,5,FALSE)/100)</f>
        <v>0.91960000000000008</v>
      </c>
      <c r="W59" s="147">
        <f>IF(W51&lt;78,'VTG EFF'!$C$5/100,VLOOKUP(W51,'VTG EFF'!$B$5:$G$87,5,FALSE)/100)</f>
        <v>0.91430000000000011</v>
      </c>
      <c r="X59" s="147">
        <f>IF(X51&lt;78,'VTG EFF'!$C$5/100,VLOOKUP(X51,'VTG EFF'!$B$5:$G$87,5,FALSE)/100)</f>
        <v>0.91253333333333342</v>
      </c>
      <c r="Y59" s="147">
        <f>IF(Y51&lt;78,'VTG EFF'!$C$5/100,VLOOKUP(Y51,'VTG EFF'!$B$5:$G$87,5,FALSE)/100)</f>
        <v>0.91076666666666672</v>
      </c>
    </row>
    <row r="60" spans="1:25" x14ac:dyDescent="0.2">
      <c r="A60" s="302" t="s">
        <v>244</v>
      </c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4"/>
    </row>
    <row r="61" spans="1:25" x14ac:dyDescent="0.2">
      <c r="A61" s="133"/>
      <c r="B61" s="147">
        <f>IF(B51&lt;78,'VTG EFF'!$C$5/100,VLOOKUP(B51,'VTG EFF'!$B$5:$G$87,6,FALSE)/100)</f>
        <v>0.90159999999999996</v>
      </c>
      <c r="C61" s="147">
        <f>IF(C51&lt;78,'VTG EFF'!$C$5/100,VLOOKUP(C51,'VTG EFF'!$B$5:$G$87,6,FALSE)/100)</f>
        <v>0.9002</v>
      </c>
      <c r="D61" s="147">
        <f>IF(D51&lt;78,'VTG EFF'!$C$5/100,VLOOKUP(D51,'VTG EFF'!$B$5:$G$87,6,FALSE)/100)</f>
        <v>0.9002</v>
      </c>
      <c r="E61" s="147">
        <f>IF(E51&lt;78,'VTG EFF'!$C$5/100,VLOOKUP(E51,'VTG EFF'!$B$5:$G$87,6,FALSE)/100)</f>
        <v>0.89739999999999998</v>
      </c>
      <c r="F61" s="147">
        <f>IF(F51&lt;78,'VTG EFF'!$C$5/100,VLOOKUP(F51,'VTG EFF'!$B$5:$G$87,6,FALSE)/100)</f>
        <v>0.89739999999999998</v>
      </c>
      <c r="G61" s="147">
        <f>IF(G51&lt;78,'VTG EFF'!$C$5/100,VLOOKUP(G51,'VTG EFF'!$B$5:$G$87,6,FALSE)/100)</f>
        <v>0.89739999999999998</v>
      </c>
      <c r="H61" s="147">
        <f>IF(H51&lt;78,'VTG EFF'!$C$5/100,VLOOKUP(H51,'VTG EFF'!$B$5:$G$87,6,FALSE)/100)</f>
        <v>0.9002</v>
      </c>
      <c r="I61" s="147">
        <f>IF(I51&lt;78,'VTG EFF'!$C$5/100,VLOOKUP(I51,'VTG EFF'!$B$5:$G$87,6,FALSE)/100)</f>
        <v>0.90170000000000006</v>
      </c>
      <c r="J61" s="147">
        <f>IF(J51&lt;78,'VTG EFF'!$C$5/100,VLOOKUP(J51,'VTG EFF'!$B$5:$G$87,6,FALSE)/100)</f>
        <v>0.90510000000000002</v>
      </c>
      <c r="K61" s="147">
        <f>IF(K51&lt;78,'VTG EFF'!$C$5/100,VLOOKUP(K51,'VTG EFF'!$B$5:$G$87,6,FALSE)/100)</f>
        <v>0.91020000000000001</v>
      </c>
      <c r="L61" s="147">
        <f>IF(L51&lt;78,'VTG EFF'!$C$5/100,VLOOKUP(L51,'VTG EFF'!$B$5:$G$87,6,FALSE)/100)</f>
        <v>0.91870000000000007</v>
      </c>
      <c r="M61" s="147">
        <f>IF(M51&lt;78,'VTG EFF'!$C$5/100,VLOOKUP(M51,'VTG EFF'!$B$5:$G$87,6,FALSE)/100)</f>
        <v>0.92379999999999995</v>
      </c>
      <c r="N61" s="147">
        <f>IF(N51&lt;78,'VTG EFF'!$C$5/100,VLOOKUP(N51,'VTG EFF'!$B$5:$G$87,6,FALSE)/100)</f>
        <v>0.92890000000000006</v>
      </c>
      <c r="O61" s="147">
        <f>IF(O51&lt;78,'VTG EFF'!$C$5/100,VLOOKUP(O51,'VTG EFF'!$B$5:$G$87,6,FALSE)/100)</f>
        <v>0.93059999999999998</v>
      </c>
      <c r="P61" s="147">
        <f>IF(P51&lt;78,'VTG EFF'!$C$5/100,VLOOKUP(P51,'VTG EFF'!$B$5:$G$87,6,FALSE)/100)</f>
        <v>0.93229999999999991</v>
      </c>
      <c r="Q61" s="147">
        <f>IF(Q51&lt;78,'VTG EFF'!$C$5/100,VLOOKUP(Q51,'VTG EFF'!$B$5:$G$87,6,FALSE)/100)</f>
        <v>0.93059999999999998</v>
      </c>
      <c r="R61" s="147">
        <f>IF(R51&lt;78,'VTG EFF'!$C$5/100,VLOOKUP(R51,'VTG EFF'!$B$5:$G$87,6,FALSE)/100)</f>
        <v>0.92890000000000006</v>
      </c>
      <c r="S61" s="147">
        <f>IF(S51&lt;78,'VTG EFF'!$C$5/100,VLOOKUP(S51,'VTG EFF'!$B$5:$G$87,6,FALSE)/100)</f>
        <v>0.92549999999999999</v>
      </c>
      <c r="T61" s="147">
        <f>IF(T51&lt;78,'VTG EFF'!$C$5/100,VLOOKUP(T51,'VTG EFF'!$B$5:$G$87,6,FALSE)/100)</f>
        <v>0.92039999999999988</v>
      </c>
      <c r="U61" s="147">
        <f>IF(U51&lt;78,'VTG EFF'!$C$5/100,VLOOKUP(U51,'VTG EFF'!$B$5:$G$87,6,FALSE)/100)</f>
        <v>0.91359999999999997</v>
      </c>
      <c r="V61" s="147">
        <f>IF(V51&lt;78,'VTG EFF'!$C$5/100,VLOOKUP(V51,'VTG EFF'!$B$5:$G$87,6,FALSE)/100)</f>
        <v>0.91020000000000001</v>
      </c>
      <c r="W61" s="147">
        <f>IF(W51&lt;78,'VTG EFF'!$C$5/100,VLOOKUP(W51,'VTG EFF'!$B$5:$G$87,6,FALSE)/100)</f>
        <v>0.90510000000000002</v>
      </c>
      <c r="X61" s="147">
        <f>IF(X51&lt;78,'VTG EFF'!$C$5/100,VLOOKUP(X51,'VTG EFF'!$B$5:$G$87,6,FALSE)/100)</f>
        <v>0.90339999999999998</v>
      </c>
      <c r="Y61" s="147">
        <f>IF(Y51&lt;78,'VTG EFF'!$C$5/100,VLOOKUP(Y51,'VTG EFF'!$B$5:$G$87,6,FALSE)/100)</f>
        <v>0.90170000000000006</v>
      </c>
    </row>
    <row r="62" spans="1:25" x14ac:dyDescent="0.2">
      <c r="A62" s="305" t="s">
        <v>228</v>
      </c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7"/>
    </row>
    <row r="63" spans="1:25" x14ac:dyDescent="0.2">
      <c r="A63" s="133"/>
      <c r="B63" s="135">
        <f>IF(B51=0,0,VLOOKUP(B47,'BLD LOAD'!$B$4:$C$104,2,FALSE))</f>
        <v>8219178.0821917811</v>
      </c>
      <c r="C63" s="135">
        <f>IF(C51=0,0,VLOOKUP(C47,'BLD LOAD'!$B$4:$C$104,2,FALSE))</f>
        <v>8383561.6438356163</v>
      </c>
      <c r="D63" s="135">
        <f>IF(D51=0,0,VLOOKUP(D47,'BLD LOAD'!$B$4:$C$104,2,FALSE))</f>
        <v>8383561.6438356163</v>
      </c>
      <c r="E63" s="135">
        <f>IF(E51=0,0,VLOOKUP(E47,'BLD LOAD'!$B$4:$C$104,2,FALSE))</f>
        <v>8547945.2054794524</v>
      </c>
      <c r="F63" s="135">
        <f>IF(F51=0,0,VLOOKUP(F47,'BLD LOAD'!$B$4:$C$104,2,FALSE))</f>
        <v>8547945.2054794524</v>
      </c>
      <c r="G63" s="135">
        <f>IF(G51=0,0,VLOOKUP(G47,'BLD LOAD'!$B$4:$C$104,2,FALSE))</f>
        <v>8547945.2054794524</v>
      </c>
      <c r="H63" s="135">
        <f>IF(H51=0,0,VLOOKUP(H47,'BLD LOAD'!$B$4:$C$104,2,FALSE))</f>
        <v>8383561.6438356163</v>
      </c>
      <c r="I63" s="135">
        <f>IF(I51=0,0,VLOOKUP(I47,'BLD LOAD'!$B$4:$C$104,2,FALSE))</f>
        <v>8054794.5205479451</v>
      </c>
      <c r="J63" s="135">
        <f>IF(J51=0,0,VLOOKUP(J47,'BLD LOAD'!$B$4:$C$104,2,FALSE))</f>
        <v>7726027.3972602738</v>
      </c>
      <c r="K63" s="135">
        <f>IF(K51=0,0,VLOOKUP(K47,'BLD LOAD'!$B$4:$C$104,2,FALSE))</f>
        <v>7397260.2739726026</v>
      </c>
      <c r="L63" s="135">
        <f>IF(L51=0,0,VLOOKUP(L47,'BLD LOAD'!$B$4:$C$104,2,FALSE))</f>
        <v>6904109.5890410962</v>
      </c>
      <c r="M63" s="135">
        <f>IF(M51=0,0,VLOOKUP(M47,'BLD LOAD'!$B$4:$C$104,2,FALSE))</f>
        <v>6575342.4657534249</v>
      </c>
      <c r="N63" s="135">
        <f>IF(N51=0,0,VLOOKUP(N47,'BLD LOAD'!$B$4:$C$104,2,FALSE))</f>
        <v>6246575.3424657537</v>
      </c>
      <c r="O63" s="135">
        <f>IF(O51=0,0,VLOOKUP(O47,'BLD LOAD'!$B$4:$C$104,2,FALSE))</f>
        <v>6082191.7808219176</v>
      </c>
      <c r="P63" s="135">
        <f>IF(P51=0,0,VLOOKUP(P47,'BLD LOAD'!$B$4:$C$104,2,FALSE))</f>
        <v>5917808.2191780824</v>
      </c>
      <c r="Q63" s="135">
        <f>IF(Q51=0,0,VLOOKUP(Q47,'BLD LOAD'!$B$4:$C$104,2,FALSE))</f>
        <v>6082191.7808219176</v>
      </c>
      <c r="R63" s="135">
        <f>IF(R51=0,0,VLOOKUP(R47,'BLD LOAD'!$B$4:$C$104,2,FALSE))</f>
        <v>6246575.3424657537</v>
      </c>
      <c r="S63" s="135">
        <f>IF(S51=0,0,VLOOKUP(S47,'BLD LOAD'!$B$4:$C$104,2,FALSE))</f>
        <v>6410958.9041095888</v>
      </c>
      <c r="T63" s="135">
        <f>IF(T51=0,0,VLOOKUP(T47,'BLD LOAD'!$B$4:$C$104,2,FALSE))</f>
        <v>6739726.0273972601</v>
      </c>
      <c r="U63" s="135">
        <f>IF(U51=0,0,VLOOKUP(U47,'BLD LOAD'!$B$4:$C$104,2,FALSE))</f>
        <v>7232876.7123287674</v>
      </c>
      <c r="V63" s="135">
        <f>IF(V51=0,0,VLOOKUP(V47,'BLD LOAD'!$B$4:$C$104,2,FALSE))</f>
        <v>7397260.2739726026</v>
      </c>
      <c r="W63" s="135">
        <f>IF(W51=0,0,VLOOKUP(W47,'BLD LOAD'!$B$4:$C$104,2,FALSE))</f>
        <v>7726027.3972602738</v>
      </c>
      <c r="X63" s="135">
        <f>IF(X51=0,0,VLOOKUP(X47,'BLD LOAD'!$B$4:$C$104,2,FALSE))</f>
        <v>7890410.9589041099</v>
      </c>
      <c r="Y63" s="135">
        <f>IF(Y51=0,0,VLOOKUP(Y47,'BLD LOAD'!$B$4:$C$104,2,FALSE))</f>
        <v>8054794.5205479451</v>
      </c>
    </row>
    <row r="64" spans="1:25" x14ac:dyDescent="0.2">
      <c r="A64" s="305" t="s">
        <v>250</v>
      </c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7"/>
    </row>
    <row r="65" spans="1:25" x14ac:dyDescent="0.2">
      <c r="A65" s="133"/>
      <c r="B65" s="135">
        <f>$K$3*B53*VLOOKUP(CALCULATOR!$C$21,'VTG EFF'!$P$4:$Q$10,2)*0.2</f>
        <v>2969582.2222222225</v>
      </c>
      <c r="C65" s="135">
        <f>$K$3*C53*VLOOKUP(CALCULATOR!$C$21,'VTG EFF'!$P$4:$Q$10,2)*0.2</f>
        <v>2963520</v>
      </c>
      <c r="D65" s="135">
        <f>$K$3*D53*VLOOKUP(CALCULATOR!$C$21,'VTG EFF'!$P$4:$Q$10,2)*0.2</f>
        <v>2963520</v>
      </c>
      <c r="E65" s="135">
        <f>$K$3*E53*VLOOKUP(CALCULATOR!$C$21,'VTG EFF'!$P$4:$Q$10,2)*0.2</f>
        <v>2951395.555555556</v>
      </c>
      <c r="F65" s="135">
        <f>$K$3*F53*VLOOKUP(CALCULATOR!$C$21,'VTG EFF'!$P$4:$Q$10,2)*0.2</f>
        <v>2951395.555555556</v>
      </c>
      <c r="G65" s="135">
        <f>$K$3*G53*VLOOKUP(CALCULATOR!$C$21,'VTG EFF'!$P$4:$Q$10,2)*0.2</f>
        <v>2951395.555555556</v>
      </c>
      <c r="H65" s="135">
        <f>$K$3*H53*VLOOKUP(CALCULATOR!$C$21,'VTG EFF'!$P$4:$Q$10,2)*0.2</f>
        <v>2963520</v>
      </c>
      <c r="I65" s="135">
        <f>$K$3*I53*VLOOKUP(CALCULATOR!$C$21,'VTG EFF'!$P$4:$Q$10,2)*0.2</f>
        <v>2982026.6666666665</v>
      </c>
      <c r="J65" s="135">
        <f>$K$3*J53*VLOOKUP(CALCULATOR!$C$21,'VTG EFF'!$P$4:$Q$10,2)*0.2</f>
        <v>2994080</v>
      </c>
      <c r="K65" s="135">
        <f>$K$3*K53*VLOOKUP(CALCULATOR!$C$21,'VTG EFF'!$P$4:$Q$10,2)*0.2</f>
        <v>3012160</v>
      </c>
      <c r="L65" s="135">
        <f>$K$3*L53*VLOOKUP(CALCULATOR!$C$21,'VTG EFF'!$P$4:$Q$10,2)*0.2</f>
        <v>3042293.333333334</v>
      </c>
      <c r="M65" s="135">
        <f>$K$3*M53*VLOOKUP(CALCULATOR!$C$21,'VTG EFF'!$P$4:$Q$10,2)*0.2</f>
        <v>3060373.333333334</v>
      </c>
      <c r="N65" s="135">
        <f>$K$3*N53*VLOOKUP(CALCULATOR!$C$21,'VTG EFF'!$P$4:$Q$10,2)*0.2</f>
        <v>3078453.3333333335</v>
      </c>
      <c r="O65" s="135">
        <f>$K$3*O53*VLOOKUP(CALCULATOR!$C$21,'VTG EFF'!$P$4:$Q$10,2)*0.2</f>
        <v>3084480</v>
      </c>
      <c r="P65" s="135">
        <f>$K$3*P53*VLOOKUP(CALCULATOR!$C$21,'VTG EFF'!$P$4:$Q$10,2)*0.2</f>
        <v>3090506.666666667</v>
      </c>
      <c r="Q65" s="135">
        <f>$K$3*Q53*VLOOKUP(CALCULATOR!$C$21,'VTG EFF'!$P$4:$Q$10,2)*0.2</f>
        <v>3084480</v>
      </c>
      <c r="R65" s="135">
        <f>$K$3*R53*VLOOKUP(CALCULATOR!$C$21,'VTG EFF'!$P$4:$Q$10,2)*0.2</f>
        <v>3078453.3333333335</v>
      </c>
      <c r="S65" s="135">
        <f>$K$3*S53*VLOOKUP(CALCULATOR!$C$21,'VTG EFF'!$P$4:$Q$10,2)*0.2</f>
        <v>3066400</v>
      </c>
      <c r="T65" s="135">
        <f>$K$3*T53*VLOOKUP(CALCULATOR!$C$21,'VTG EFF'!$P$4:$Q$10,2)*0.2</f>
        <v>3048320</v>
      </c>
      <c r="U65" s="135">
        <f>$K$3*U53*VLOOKUP(CALCULATOR!$C$21,'VTG EFF'!$P$4:$Q$10,2)*0.2</f>
        <v>3024213.333333334</v>
      </c>
      <c r="V65" s="135">
        <f>$K$3*V53*VLOOKUP(CALCULATOR!$C$21,'VTG EFF'!$P$4:$Q$10,2)*0.2</f>
        <v>3012160</v>
      </c>
      <c r="W65" s="135">
        <f>$K$3*W53*VLOOKUP(CALCULATOR!$C$21,'VTG EFF'!$P$4:$Q$10,2)*0.2</f>
        <v>2994080</v>
      </c>
      <c r="X65" s="135">
        <f>$K$3*X53*VLOOKUP(CALCULATOR!$C$21,'VTG EFF'!$P$4:$Q$10,2)*0.2</f>
        <v>2988053.3333333335</v>
      </c>
      <c r="Y65" s="135">
        <f>$K$3*Y53*VLOOKUP(CALCULATOR!$C$21,'VTG EFF'!$P$4:$Q$10,2)*0.2</f>
        <v>2982026.6666666665</v>
      </c>
    </row>
    <row r="66" spans="1:25" x14ac:dyDescent="0.2">
      <c r="A66" s="305" t="s">
        <v>251</v>
      </c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7"/>
    </row>
    <row r="67" spans="1:25" x14ac:dyDescent="0.2">
      <c r="A67" s="133"/>
      <c r="B67" s="135">
        <f>$K$3*B55*VLOOKUP(CALCULATOR!$C$21,'VTG EFF'!$P$4:$Q$10,2)*0.4</f>
        <v>5909831.1111111119</v>
      </c>
      <c r="C67" s="135">
        <f>$K$3*C55*VLOOKUP(CALCULATOR!$C$21,'VTG EFF'!$P$4:$Q$10,2)*0.4</f>
        <v>5898240</v>
      </c>
      <c r="D67" s="135">
        <f>$K$3*D55*VLOOKUP(CALCULATOR!$C$21,'VTG EFF'!$P$4:$Q$10,2)*0.4</f>
        <v>5898240</v>
      </c>
      <c r="E67" s="135">
        <f>$K$3*E55*VLOOKUP(CALCULATOR!$C$21,'VTG EFF'!$P$4:$Q$10,2)*0.4</f>
        <v>5875057.777777778</v>
      </c>
      <c r="F67" s="135">
        <f>$K$3*F55*VLOOKUP(CALCULATOR!$C$21,'VTG EFF'!$P$4:$Q$10,2)*0.4</f>
        <v>5875057.777777778</v>
      </c>
      <c r="G67" s="135">
        <f>$K$3*G55*VLOOKUP(CALCULATOR!$C$21,'VTG EFF'!$P$4:$Q$10,2)*0.4</f>
        <v>5875057.777777778</v>
      </c>
      <c r="H67" s="135">
        <f>$K$3*H55*VLOOKUP(CALCULATOR!$C$21,'VTG EFF'!$P$4:$Q$10,2)*0.4</f>
        <v>5898240</v>
      </c>
      <c r="I67" s="135">
        <f>$K$3*I55*VLOOKUP(CALCULATOR!$C$21,'VTG EFF'!$P$4:$Q$10,2)*0.4</f>
        <v>5931733.333333334</v>
      </c>
      <c r="J67" s="135">
        <f>$K$3*J55*VLOOKUP(CALCULATOR!$C$21,'VTG EFF'!$P$4:$Q$10,2)*0.4</f>
        <v>5955200</v>
      </c>
      <c r="K67" s="135">
        <f>$K$3*K55*VLOOKUP(CALCULATOR!$C$21,'VTG EFF'!$P$4:$Q$10,2)*0.4</f>
        <v>5990400</v>
      </c>
      <c r="L67" s="135">
        <f>$K$3*L55*VLOOKUP(CALCULATOR!$C$21,'VTG EFF'!$P$4:$Q$10,2)*0.4</f>
        <v>6049066.6666666679</v>
      </c>
      <c r="M67" s="135">
        <f>$K$3*M55*VLOOKUP(CALCULATOR!$C$21,'VTG EFF'!$P$4:$Q$10,2)*0.4</f>
        <v>6084266.666666667</v>
      </c>
      <c r="N67" s="135">
        <f>$K$3*N55*VLOOKUP(CALCULATOR!$C$21,'VTG EFF'!$P$4:$Q$10,2)*0.4</f>
        <v>6119466.666666667</v>
      </c>
      <c r="O67" s="135">
        <f>$K$3*O55*VLOOKUP(CALCULATOR!$C$21,'VTG EFF'!$P$4:$Q$10,2)*0.4</f>
        <v>6131200</v>
      </c>
      <c r="P67" s="135">
        <f>$K$3*P55*VLOOKUP(CALCULATOR!$C$21,'VTG EFF'!$P$4:$Q$10,2)*0.4</f>
        <v>6142933.333333334</v>
      </c>
      <c r="Q67" s="135">
        <f>$K$3*Q55*VLOOKUP(CALCULATOR!$C$21,'VTG EFF'!$P$4:$Q$10,2)*0.4</f>
        <v>6131200</v>
      </c>
      <c r="R67" s="135">
        <f>$K$3*R55*VLOOKUP(CALCULATOR!$C$21,'VTG EFF'!$P$4:$Q$10,2)*0.4</f>
        <v>6119466.666666667</v>
      </c>
      <c r="S67" s="135">
        <f>$K$3*S55*VLOOKUP(CALCULATOR!$C$21,'VTG EFF'!$P$4:$Q$10,2)*0.4</f>
        <v>6096000</v>
      </c>
      <c r="T67" s="135">
        <f>$K$3*T55*VLOOKUP(CALCULATOR!$C$21,'VTG EFF'!$P$4:$Q$10,2)*0.4</f>
        <v>6060800.0000000009</v>
      </c>
      <c r="U67" s="135">
        <f>$K$3*U55*VLOOKUP(CALCULATOR!$C$21,'VTG EFF'!$P$4:$Q$10,2)*0.4</f>
        <v>6013866.666666667</v>
      </c>
      <c r="V67" s="135">
        <f>$K$3*V55*VLOOKUP(CALCULATOR!$C$21,'VTG EFF'!$P$4:$Q$10,2)*0.4</f>
        <v>5990400</v>
      </c>
      <c r="W67" s="135">
        <f>$K$3*W55*VLOOKUP(CALCULATOR!$C$21,'VTG EFF'!$P$4:$Q$10,2)*0.4</f>
        <v>5955200</v>
      </c>
      <c r="X67" s="135">
        <f>$K$3*X55*VLOOKUP(CALCULATOR!$C$21,'VTG EFF'!$P$4:$Q$10,2)*0.4</f>
        <v>5943466.666666667</v>
      </c>
      <c r="Y67" s="135">
        <f>$K$3*Y55*VLOOKUP(CALCULATOR!$C$21,'VTG EFF'!$P$4:$Q$10,2)*0.4</f>
        <v>5931733.333333334</v>
      </c>
    </row>
    <row r="68" spans="1:25" x14ac:dyDescent="0.2">
      <c r="A68" s="305" t="s">
        <v>252</v>
      </c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7"/>
    </row>
    <row r="69" spans="1:25" x14ac:dyDescent="0.2">
      <c r="A69" s="133"/>
      <c r="B69" s="135">
        <f>$K$3*B57*VLOOKUP(CALCULATOR!$C$21,'VTG EFF'!$P$4:$Q$10,2)*0.6</f>
        <v>8805066.6666666642</v>
      </c>
      <c r="C69" s="135">
        <f>$K$3*C57*VLOOKUP(CALCULATOR!$C$21,'VTG EFF'!$P$4:$Q$10,2)*0.6</f>
        <v>8788800</v>
      </c>
      <c r="D69" s="135">
        <f>$K$3*D57*VLOOKUP(CALCULATOR!$C$21,'VTG EFF'!$P$4:$Q$10,2)*0.6</f>
        <v>8788800</v>
      </c>
      <c r="E69" s="135">
        <f>$K$3*E57*VLOOKUP(CALCULATOR!$C$21,'VTG EFF'!$P$4:$Q$10,2)*0.6</f>
        <v>8756266.666666666</v>
      </c>
      <c r="F69" s="135">
        <f>$K$3*F57*VLOOKUP(CALCULATOR!$C$21,'VTG EFF'!$P$4:$Q$10,2)*0.6</f>
        <v>8756266.666666666</v>
      </c>
      <c r="G69" s="135">
        <f>$K$3*G57*VLOOKUP(CALCULATOR!$C$21,'VTG EFF'!$P$4:$Q$10,2)*0.6</f>
        <v>8756266.666666666</v>
      </c>
      <c r="H69" s="135">
        <f>$K$3*H57*VLOOKUP(CALCULATOR!$C$21,'VTG EFF'!$P$4:$Q$10,2)*0.6</f>
        <v>8788800</v>
      </c>
      <c r="I69" s="135">
        <f>$K$3*I57*VLOOKUP(CALCULATOR!$C$21,'VTG EFF'!$P$4:$Q$10,2)*0.6</f>
        <v>8829919.9999999981</v>
      </c>
      <c r="J69" s="135">
        <f>$K$3*J57*VLOOKUP(CALCULATOR!$C$21,'VTG EFF'!$P$4:$Q$10,2)*0.6</f>
        <v>8864159.9999999981</v>
      </c>
      <c r="K69" s="135">
        <f>$K$3*K57*VLOOKUP(CALCULATOR!$C$21,'VTG EFF'!$P$4:$Q$10,2)*0.6</f>
        <v>8915520</v>
      </c>
      <c r="L69" s="135">
        <f>$K$3*L57*VLOOKUP(CALCULATOR!$C$21,'VTG EFF'!$P$4:$Q$10,2)*0.6</f>
        <v>9001120</v>
      </c>
      <c r="M69" s="135">
        <f>$K$3*M57*VLOOKUP(CALCULATOR!$C$21,'VTG EFF'!$P$4:$Q$10,2)*0.6</f>
        <v>9052480</v>
      </c>
      <c r="N69" s="135">
        <f>$K$3*N57*VLOOKUP(CALCULATOR!$C$21,'VTG EFF'!$P$4:$Q$10,2)*0.6</f>
        <v>9103840</v>
      </c>
      <c r="O69" s="135">
        <f>$K$3*O57*VLOOKUP(CALCULATOR!$C$21,'VTG EFF'!$P$4:$Q$10,2)*0.6</f>
        <v>9120960</v>
      </c>
      <c r="P69" s="135">
        <f>$K$3*P57*VLOOKUP(CALCULATOR!$C$21,'VTG EFF'!$P$4:$Q$10,2)*0.6</f>
        <v>9138079.9999999981</v>
      </c>
      <c r="Q69" s="135">
        <f>$K$3*Q57*VLOOKUP(CALCULATOR!$C$21,'VTG EFF'!$P$4:$Q$10,2)*0.6</f>
        <v>9120960</v>
      </c>
      <c r="R69" s="135">
        <f>$K$3*R57*VLOOKUP(CALCULATOR!$C$21,'VTG EFF'!$P$4:$Q$10,2)*0.6</f>
        <v>9103840</v>
      </c>
      <c r="S69" s="135">
        <f>$K$3*S57*VLOOKUP(CALCULATOR!$C$21,'VTG EFF'!$P$4:$Q$10,2)*0.6</f>
        <v>9069600</v>
      </c>
      <c r="T69" s="135">
        <f>$K$3*T57*VLOOKUP(CALCULATOR!$C$21,'VTG EFF'!$P$4:$Q$10,2)*0.6</f>
        <v>9018240</v>
      </c>
      <c r="U69" s="135">
        <f>$K$3*U57*VLOOKUP(CALCULATOR!$C$21,'VTG EFF'!$P$4:$Q$10,2)*0.6</f>
        <v>8949760</v>
      </c>
      <c r="V69" s="135">
        <f>$K$3*V57*VLOOKUP(CALCULATOR!$C$21,'VTG EFF'!$P$4:$Q$10,2)*0.6</f>
        <v>8915520</v>
      </c>
      <c r="W69" s="135">
        <f>$K$3*W57*VLOOKUP(CALCULATOR!$C$21,'VTG EFF'!$P$4:$Q$10,2)*0.6</f>
        <v>8864159.9999999981</v>
      </c>
      <c r="X69" s="135">
        <f>$K$3*X57*VLOOKUP(CALCULATOR!$C$21,'VTG EFF'!$P$4:$Q$10,2)*0.6</f>
        <v>8847040</v>
      </c>
      <c r="Y69" s="135">
        <f>$K$3*Y57*VLOOKUP(CALCULATOR!$C$21,'VTG EFF'!$P$4:$Q$10,2)*0.6</f>
        <v>8829919.9999999981</v>
      </c>
    </row>
    <row r="70" spans="1:25" x14ac:dyDescent="0.2">
      <c r="A70" s="305" t="s">
        <v>253</v>
      </c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7"/>
    </row>
    <row r="71" spans="1:25" x14ac:dyDescent="0.2">
      <c r="A71" s="133"/>
      <c r="B71" s="135">
        <f>$K$3*B59*VLOOKUP(CALCULATOR!$C$21,'VTG EFF'!$P$4:$Q$10,2)*0.8</f>
        <v>11642311.111111112</v>
      </c>
      <c r="C71" s="135">
        <f>$K$3*C59*VLOOKUP(CALCULATOR!$C$21,'VTG EFF'!$P$4:$Q$10,2)*0.8</f>
        <v>11622400</v>
      </c>
      <c r="D71" s="135">
        <f>$K$3*D59*VLOOKUP(CALCULATOR!$C$21,'VTG EFF'!$P$4:$Q$10,2)*0.8</f>
        <v>11622400</v>
      </c>
      <c r="E71" s="135">
        <f>$K$3*E59*VLOOKUP(CALCULATOR!$C$21,'VTG EFF'!$P$4:$Q$10,2)*0.8</f>
        <v>11582577.77777778</v>
      </c>
      <c r="F71" s="135">
        <f>$K$3*F59*VLOOKUP(CALCULATOR!$C$21,'VTG EFF'!$P$4:$Q$10,2)*0.8</f>
        <v>11582577.77777778</v>
      </c>
      <c r="G71" s="135">
        <f>$K$3*G59*VLOOKUP(CALCULATOR!$C$21,'VTG EFF'!$P$4:$Q$10,2)*0.8</f>
        <v>11582577.77777778</v>
      </c>
      <c r="H71" s="135">
        <f>$K$3*H59*VLOOKUP(CALCULATOR!$C$21,'VTG EFF'!$P$4:$Q$10,2)*0.8</f>
        <v>11622400</v>
      </c>
      <c r="I71" s="135">
        <f>$K$3*I59*VLOOKUP(CALCULATOR!$C$21,'VTG EFF'!$P$4:$Q$10,2)*0.8</f>
        <v>11657813.333333336</v>
      </c>
      <c r="J71" s="135">
        <f>$K$3*J59*VLOOKUP(CALCULATOR!$C$21,'VTG EFF'!$P$4:$Q$10,2)*0.8</f>
        <v>11703040.000000002</v>
      </c>
      <c r="K71" s="135">
        <f>$K$3*K59*VLOOKUP(CALCULATOR!$C$21,'VTG EFF'!$P$4:$Q$10,2)*0.8</f>
        <v>11770880.000000002</v>
      </c>
      <c r="L71" s="135">
        <f>$K$3*L59*VLOOKUP(CALCULATOR!$C$21,'VTG EFF'!$P$4:$Q$10,2)*0.8</f>
        <v>11883946.666666668</v>
      </c>
      <c r="M71" s="135">
        <f>$K$3*M59*VLOOKUP(CALCULATOR!$C$21,'VTG EFF'!$P$4:$Q$10,2)*0.8</f>
        <v>11951786.666666666</v>
      </c>
      <c r="N71" s="135">
        <f>$K$3*N59*VLOOKUP(CALCULATOR!$C$21,'VTG EFF'!$P$4:$Q$10,2)*0.8</f>
        <v>12019626.666666668</v>
      </c>
      <c r="O71" s="135">
        <f>$K$3*O59*VLOOKUP(CALCULATOR!$C$21,'VTG EFF'!$P$4:$Q$10,2)*0.8</f>
        <v>12042240</v>
      </c>
      <c r="P71" s="135">
        <f>$K$3*P59*VLOOKUP(CALCULATOR!$C$21,'VTG EFF'!$P$4:$Q$10,2)*0.8</f>
        <v>12064853.333333332</v>
      </c>
      <c r="Q71" s="135">
        <f>$K$3*Q59*VLOOKUP(CALCULATOR!$C$21,'VTG EFF'!$P$4:$Q$10,2)*0.8</f>
        <v>12042240</v>
      </c>
      <c r="R71" s="135">
        <f>$K$3*R59*VLOOKUP(CALCULATOR!$C$21,'VTG EFF'!$P$4:$Q$10,2)*0.8</f>
        <v>12019626.666666668</v>
      </c>
      <c r="S71" s="135">
        <f>$K$3*S59*VLOOKUP(CALCULATOR!$C$21,'VTG EFF'!$P$4:$Q$10,2)*0.8</f>
        <v>11974400</v>
      </c>
      <c r="T71" s="135">
        <f>$K$3*T59*VLOOKUP(CALCULATOR!$C$21,'VTG EFF'!$P$4:$Q$10,2)*0.8</f>
        <v>11906560</v>
      </c>
      <c r="U71" s="135">
        <f>$K$3*U59*VLOOKUP(CALCULATOR!$C$21,'VTG EFF'!$P$4:$Q$10,2)*0.8</f>
        <v>11816106.666666668</v>
      </c>
      <c r="V71" s="135">
        <f>$K$3*V59*VLOOKUP(CALCULATOR!$C$21,'VTG EFF'!$P$4:$Q$10,2)*0.8</f>
        <v>11770880.000000002</v>
      </c>
      <c r="W71" s="135">
        <f>$K$3*W59*VLOOKUP(CALCULATOR!$C$21,'VTG EFF'!$P$4:$Q$10,2)*0.8</f>
        <v>11703040.000000002</v>
      </c>
      <c r="X71" s="135">
        <f>$K$3*X59*VLOOKUP(CALCULATOR!$C$21,'VTG EFF'!$P$4:$Q$10,2)*0.8</f>
        <v>11680426.666666668</v>
      </c>
      <c r="Y71" s="135">
        <f>$K$3*Y59*VLOOKUP(CALCULATOR!$C$21,'VTG EFF'!$P$4:$Q$10,2)*0.8</f>
        <v>11657813.333333336</v>
      </c>
    </row>
    <row r="72" spans="1:25" x14ac:dyDescent="0.2">
      <c r="A72" s="305" t="s">
        <v>254</v>
      </c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7"/>
    </row>
    <row r="73" spans="1:25" x14ac:dyDescent="0.2">
      <c r="A73" s="133"/>
      <c r="B73" s="135">
        <f>$K$3*B61*VLOOKUP(CALCULATOR!$C$21,'VTG EFF'!$P$4:$Q$10,2)*0.9</f>
        <v>12983040</v>
      </c>
      <c r="C73" s="135">
        <f>$K$3*C61*VLOOKUP(CALCULATOR!$C$21,'VTG EFF'!$P$4:$Q$10,2)*0.9</f>
        <v>12962880</v>
      </c>
      <c r="D73" s="135">
        <f>$K$3*D61*VLOOKUP(CALCULATOR!$C$21,'VTG EFF'!$P$4:$Q$10,2)*0.9</f>
        <v>12962880</v>
      </c>
      <c r="E73" s="135">
        <f>$K$3*E61*VLOOKUP(CALCULATOR!$C$21,'VTG EFF'!$P$4:$Q$10,2)*0.9</f>
        <v>12922560</v>
      </c>
      <c r="F73" s="135">
        <f>$K$3*F61*VLOOKUP(CALCULATOR!$C$21,'VTG EFF'!$P$4:$Q$10,2)*0.9</f>
        <v>12922560</v>
      </c>
      <c r="G73" s="135">
        <f>$K$3*G61*VLOOKUP(CALCULATOR!$C$21,'VTG EFF'!$P$4:$Q$10,2)*0.9</f>
        <v>12922560</v>
      </c>
      <c r="H73" s="135">
        <f>$K$3*H61*VLOOKUP(CALCULATOR!$C$21,'VTG EFF'!$P$4:$Q$10,2)*0.9</f>
        <v>12962880</v>
      </c>
      <c r="I73" s="135">
        <f>$K$3*I61*VLOOKUP(CALCULATOR!$C$21,'VTG EFF'!$P$4:$Q$10,2)*0.9</f>
        <v>12984480</v>
      </c>
      <c r="J73" s="135">
        <f>$K$3*J61*VLOOKUP(CALCULATOR!$C$21,'VTG EFF'!$P$4:$Q$10,2)*0.9</f>
        <v>13033440</v>
      </c>
      <c r="K73" s="135">
        <f>$K$3*K61*VLOOKUP(CALCULATOR!$C$21,'VTG EFF'!$P$4:$Q$10,2)*0.9</f>
        <v>13106880</v>
      </c>
      <c r="L73" s="135">
        <f>$K$3*L61*VLOOKUP(CALCULATOR!$C$21,'VTG EFF'!$P$4:$Q$10,2)*0.9</f>
        <v>13229280.000000002</v>
      </c>
      <c r="M73" s="135">
        <f>$K$3*M61*VLOOKUP(CALCULATOR!$C$21,'VTG EFF'!$P$4:$Q$10,2)*0.9</f>
        <v>13302720</v>
      </c>
      <c r="N73" s="135">
        <f>$K$3*N61*VLOOKUP(CALCULATOR!$C$21,'VTG EFF'!$P$4:$Q$10,2)*0.9</f>
        <v>13376160.000000002</v>
      </c>
      <c r="O73" s="135">
        <f>$K$3*O61*VLOOKUP(CALCULATOR!$C$21,'VTG EFF'!$P$4:$Q$10,2)*0.9</f>
        <v>13400640</v>
      </c>
      <c r="P73" s="135">
        <f>$K$3*P61*VLOOKUP(CALCULATOR!$C$21,'VTG EFF'!$P$4:$Q$10,2)*0.9</f>
        <v>13425119.999999998</v>
      </c>
      <c r="Q73" s="135">
        <f>$K$3*Q61*VLOOKUP(CALCULATOR!$C$21,'VTG EFF'!$P$4:$Q$10,2)*0.9</f>
        <v>13400640</v>
      </c>
      <c r="R73" s="135">
        <f>$K$3*R61*VLOOKUP(CALCULATOR!$C$21,'VTG EFF'!$P$4:$Q$10,2)*0.9</f>
        <v>13376160.000000002</v>
      </c>
      <c r="S73" s="135">
        <f>$K$3*S61*VLOOKUP(CALCULATOR!$C$21,'VTG EFF'!$P$4:$Q$10,2)*0.9</f>
        <v>13327200</v>
      </c>
      <c r="T73" s="135">
        <f>$K$3*T61*VLOOKUP(CALCULATOR!$C$21,'VTG EFF'!$P$4:$Q$10,2)*0.9</f>
        <v>13253759.999999998</v>
      </c>
      <c r="U73" s="135">
        <f>$K$3*U61*VLOOKUP(CALCULATOR!$C$21,'VTG EFF'!$P$4:$Q$10,2)*0.9</f>
        <v>13155840</v>
      </c>
      <c r="V73" s="135">
        <f>$K$3*V61*VLOOKUP(CALCULATOR!$C$21,'VTG EFF'!$P$4:$Q$10,2)*0.9</f>
        <v>13106880</v>
      </c>
      <c r="W73" s="135">
        <f>$K$3*W61*VLOOKUP(CALCULATOR!$C$21,'VTG EFF'!$P$4:$Q$10,2)*0.9</f>
        <v>13033440</v>
      </c>
      <c r="X73" s="135">
        <f>$K$3*X61*VLOOKUP(CALCULATOR!$C$21,'VTG EFF'!$P$4:$Q$10,2)*0.9</f>
        <v>13008960</v>
      </c>
      <c r="Y73" s="135">
        <f>$K$3*Y61*VLOOKUP(CALCULATOR!$C$21,'VTG EFF'!$P$4:$Q$10,2)*0.9</f>
        <v>12984480</v>
      </c>
    </row>
    <row r="74" spans="1:25" x14ac:dyDescent="0.2">
      <c r="A74" s="148" t="s">
        <v>197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50"/>
    </row>
    <row r="75" spans="1:25" x14ac:dyDescent="0.2">
      <c r="A75" s="133"/>
      <c r="B75" s="155">
        <f>IF(B49=0,"",IF(B65&gt;B63,B53,IF(B67&gt;B63,B55,IF(B69&gt;B63,B57,IF(B$32&gt;B63,B59,B61)))))</f>
        <v>0.91719444444444431</v>
      </c>
      <c r="C75" s="155">
        <f t="shared" ref="C75:Y75" si="26">IF(C49=0,"",IF(C65&gt;C63,C53,IF(C67&gt;C63,C55,IF(C69&gt;C63,C57,IF(C$32&gt;C63,C59,C61)))))</f>
        <v>0.91549999999999998</v>
      </c>
      <c r="D75" s="155">
        <f t="shared" si="26"/>
        <v>0.91549999999999998</v>
      </c>
      <c r="E75" s="155">
        <f t="shared" si="26"/>
        <v>0.91211111111111109</v>
      </c>
      <c r="F75" s="155">
        <f t="shared" si="26"/>
        <v>0.91211111111111109</v>
      </c>
      <c r="G75" s="155">
        <f t="shared" si="26"/>
        <v>0.91211111111111109</v>
      </c>
      <c r="H75" s="155">
        <f t="shared" si="26"/>
        <v>0.91549999999999998</v>
      </c>
      <c r="I75" s="155">
        <f t="shared" si="26"/>
        <v>0.91978333333333329</v>
      </c>
      <c r="J75" s="155">
        <f t="shared" si="26"/>
        <v>0.92334999999999989</v>
      </c>
      <c r="K75" s="155">
        <f t="shared" si="26"/>
        <v>0.92870000000000008</v>
      </c>
      <c r="L75" s="155">
        <f t="shared" si="26"/>
        <v>0.93761666666666665</v>
      </c>
      <c r="M75" s="155">
        <f t="shared" si="26"/>
        <v>0.94296666666666662</v>
      </c>
      <c r="N75" s="155">
        <f t="shared" si="26"/>
        <v>0.94831666666666659</v>
      </c>
      <c r="O75" s="155">
        <f t="shared" si="26"/>
        <v>0.95799999999999996</v>
      </c>
      <c r="P75" s="155">
        <f t="shared" si="26"/>
        <v>0.95983333333333332</v>
      </c>
      <c r="Q75" s="155">
        <f t="shared" si="26"/>
        <v>0.95799999999999996</v>
      </c>
      <c r="R75" s="155">
        <f t="shared" si="26"/>
        <v>0.94831666666666659</v>
      </c>
      <c r="S75" s="155">
        <f t="shared" si="26"/>
        <v>0.94474999999999998</v>
      </c>
      <c r="T75" s="155">
        <f t="shared" si="26"/>
        <v>0.93940000000000001</v>
      </c>
      <c r="U75" s="155">
        <f t="shared" si="26"/>
        <v>0.93226666666666658</v>
      </c>
      <c r="V75" s="155">
        <f t="shared" si="26"/>
        <v>0.92870000000000008</v>
      </c>
      <c r="W75" s="155">
        <f t="shared" si="26"/>
        <v>0.92334999999999989</v>
      </c>
      <c r="X75" s="155">
        <f t="shared" si="26"/>
        <v>0.92156666666666665</v>
      </c>
      <c r="Y75" s="155">
        <f t="shared" si="26"/>
        <v>0.91978333333333329</v>
      </c>
    </row>
    <row r="76" spans="1:25" x14ac:dyDescent="0.2">
      <c r="A76" s="302" t="s">
        <v>230</v>
      </c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4"/>
    </row>
    <row r="77" spans="1:25" x14ac:dyDescent="0.2">
      <c r="A77" s="133"/>
      <c r="B77" s="135">
        <f>IF(ISNUMBER(B75),IF(B49=0,0,B63/B75),0)</f>
        <v>8961216.6013175491</v>
      </c>
      <c r="C77" s="135">
        <f t="shared" ref="C77:Y77" si="27">IF(ISNUMBER(C75),IF(C49=0,0,C63/C75),0)</f>
        <v>9157358.4312786628</v>
      </c>
      <c r="D77" s="135">
        <f t="shared" si="27"/>
        <v>9157358.4312786628</v>
      </c>
      <c r="E77" s="135">
        <f t="shared" si="27"/>
        <v>9371605.1710701752</v>
      </c>
      <c r="F77" s="135">
        <f t="shared" si="27"/>
        <v>9371605.1710701752</v>
      </c>
      <c r="G77" s="135">
        <f t="shared" si="27"/>
        <v>9371605.1710701752</v>
      </c>
      <c r="H77" s="135">
        <f t="shared" si="27"/>
        <v>9157358.4312786628</v>
      </c>
      <c r="I77" s="135">
        <f t="shared" si="27"/>
        <v>8757273.8368252795</v>
      </c>
      <c r="J77" s="135">
        <f t="shared" si="27"/>
        <v>8367387.6615154324</v>
      </c>
      <c r="K77" s="135">
        <f t="shared" si="27"/>
        <v>7965177.4243271258</v>
      </c>
      <c r="L77" s="135">
        <f t="shared" si="27"/>
        <v>7363467.2190565756</v>
      </c>
      <c r="M77" s="135">
        <f t="shared" si="27"/>
        <v>6973038.0703666713</v>
      </c>
      <c r="N77" s="135">
        <f t="shared" si="27"/>
        <v>6587014.1926562022</v>
      </c>
      <c r="O77" s="135">
        <f t="shared" si="27"/>
        <v>6348843.19501244</v>
      </c>
      <c r="P77" s="135">
        <f t="shared" si="27"/>
        <v>6165453.9529551128</v>
      </c>
      <c r="Q77" s="135">
        <f t="shared" si="27"/>
        <v>6348843.19501244</v>
      </c>
      <c r="R77" s="135">
        <f t="shared" si="27"/>
        <v>6587014.1926562022</v>
      </c>
      <c r="S77" s="135">
        <f t="shared" si="27"/>
        <v>6785878.7024181942</v>
      </c>
      <c r="T77" s="135">
        <f t="shared" si="27"/>
        <v>7174500.7743211202</v>
      </c>
      <c r="U77" s="135">
        <f t="shared" si="27"/>
        <v>7758377.4803297715</v>
      </c>
      <c r="V77" s="135">
        <f t="shared" si="27"/>
        <v>7965177.4243271258</v>
      </c>
      <c r="W77" s="135">
        <f t="shared" si="27"/>
        <v>8367387.6615154324</v>
      </c>
      <c r="X77" s="135">
        <f t="shared" si="27"/>
        <v>8561953.5127544869</v>
      </c>
      <c r="Y77" s="135">
        <f t="shared" si="27"/>
        <v>8757273.8368252795</v>
      </c>
    </row>
    <row r="80" spans="1:25" x14ac:dyDescent="0.2">
      <c r="A80" s="122"/>
      <c r="B80" s="122"/>
      <c r="C80" s="122"/>
      <c r="D80" s="122"/>
      <c r="E80" s="122"/>
      <c r="F80" s="122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</row>
    <row r="81" spans="1:25" x14ac:dyDescent="0.2">
      <c r="A81" s="311" t="s">
        <v>225</v>
      </c>
      <c r="B81" s="312"/>
      <c r="C81" s="313"/>
      <c r="D81" s="314" t="s">
        <v>174</v>
      </c>
      <c r="E81" s="315"/>
      <c r="F81" s="316"/>
      <c r="G81" s="187"/>
      <c r="H81" s="311" t="s">
        <v>239</v>
      </c>
      <c r="I81" s="312"/>
      <c r="J81" s="313"/>
      <c r="K81" s="188">
        <f>CALCULATOR!$C$22</f>
        <v>4</v>
      </c>
      <c r="L81" s="187"/>
      <c r="M81" s="311" t="s">
        <v>226</v>
      </c>
      <c r="N81" s="312"/>
      <c r="O81" s="313"/>
      <c r="P81" s="190">
        <f t="array" ref="P81">AVERAGE(IF(ISNUMBER(B114:Y114),B114:Y114,FALSE))</f>
        <v>0.95540347222222211</v>
      </c>
      <c r="Q81" s="189"/>
      <c r="R81" s="311" t="s">
        <v>260</v>
      </c>
      <c r="S81" s="312"/>
      <c r="T81" s="313"/>
      <c r="U81" s="317">
        <f>SUM($B116:$Y116)*31</f>
        <v>4737823459.229599</v>
      </c>
      <c r="V81" s="318"/>
      <c r="W81" s="137"/>
      <c r="X81" s="137"/>
      <c r="Y81" s="137"/>
    </row>
    <row r="82" spans="1:25" x14ac:dyDescent="0.2">
      <c r="A82" s="122"/>
      <c r="B82" s="122"/>
      <c r="C82" s="122"/>
      <c r="D82" s="122"/>
      <c r="E82" s="122"/>
      <c r="F82" s="122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</row>
    <row r="83" spans="1:25" x14ac:dyDescent="0.2">
      <c r="A83" s="308" t="s">
        <v>196</v>
      </c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10"/>
    </row>
    <row r="84" spans="1:25" x14ac:dyDescent="0.2">
      <c r="A84" s="126"/>
      <c r="B84" s="126">
        <v>1</v>
      </c>
      <c r="C84" s="127">
        <f t="shared" ref="C84" si="28">B84+1</f>
        <v>2</v>
      </c>
      <c r="D84" s="127">
        <f t="shared" ref="D84" si="29">C84+1</f>
        <v>3</v>
      </c>
      <c r="E84" s="127">
        <f t="shared" ref="E84" si="30">D84+1</f>
        <v>4</v>
      </c>
      <c r="F84" s="127">
        <f t="shared" ref="F84" si="31">E84+1</f>
        <v>5</v>
      </c>
      <c r="G84" s="127">
        <f t="shared" ref="G84" si="32">F84+1</f>
        <v>6</v>
      </c>
      <c r="H84" s="127">
        <f t="shared" ref="H84" si="33">G84+1</f>
        <v>7</v>
      </c>
      <c r="I84" s="127">
        <f t="shared" ref="I84" si="34">H84+1</f>
        <v>8</v>
      </c>
      <c r="J84" s="127">
        <f t="shared" ref="J84" si="35">I84+1</f>
        <v>9</v>
      </c>
      <c r="K84" s="127">
        <f t="shared" ref="K84" si="36">J84+1</f>
        <v>10</v>
      </c>
      <c r="L84" s="127">
        <f t="shared" ref="L84" si="37">K84+1</f>
        <v>11</v>
      </c>
      <c r="M84" s="127">
        <f t="shared" ref="M84" si="38">L84+1</f>
        <v>12</v>
      </c>
      <c r="N84" s="127">
        <f t="shared" ref="N84" si="39">M84+1</f>
        <v>13</v>
      </c>
      <c r="O84" s="127">
        <f t="shared" ref="O84" si="40">N84+1</f>
        <v>14</v>
      </c>
      <c r="P84" s="127">
        <f t="shared" ref="P84" si="41">O84+1</f>
        <v>15</v>
      </c>
      <c r="Q84" s="127">
        <f t="shared" ref="Q84" si="42">P84+1</f>
        <v>16</v>
      </c>
      <c r="R84" s="127">
        <f t="shared" ref="R84" si="43">Q84+1</f>
        <v>17</v>
      </c>
      <c r="S84" s="127">
        <f t="shared" ref="S84" si="44">R84+1</f>
        <v>18</v>
      </c>
      <c r="T84" s="127">
        <f t="shared" ref="T84" si="45">S84+1</f>
        <v>19</v>
      </c>
      <c r="U84" s="127">
        <f t="shared" ref="U84" si="46">T84+1</f>
        <v>20</v>
      </c>
      <c r="V84" s="127">
        <f t="shared" ref="V84" si="47">U84+1</f>
        <v>21</v>
      </c>
      <c r="W84" s="127">
        <f t="shared" ref="W84" si="48">V84+1</f>
        <v>22</v>
      </c>
      <c r="X84" s="127">
        <f t="shared" ref="X84" si="49">W84+1</f>
        <v>23</v>
      </c>
      <c r="Y84" s="127">
        <f t="shared" ref="Y84" si="50">X84+1</f>
        <v>24</v>
      </c>
    </row>
    <row r="85" spans="1:25" x14ac:dyDescent="0.2">
      <c r="A85" s="302" t="s">
        <v>229</v>
      </c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4"/>
    </row>
    <row r="86" spans="1:25" x14ac:dyDescent="0.2">
      <c r="A86" s="129"/>
      <c r="B86" s="130">
        <f>ROUND(VLOOKUP($D81,'HOURLY TEMP CALC'!$B$2:$AE$15,B$6+6,FALSE),0)</f>
        <v>28</v>
      </c>
      <c r="C86" s="130">
        <f>ROUND(VLOOKUP($D81,'HOURLY TEMP CALC'!$B$2:$AE$15,C$6+6,FALSE),0)</f>
        <v>27</v>
      </c>
      <c r="D86" s="130">
        <f>ROUND(VLOOKUP($D81,'HOURLY TEMP CALC'!$B$2:$AE$15,D$6+6,FALSE),0)</f>
        <v>26</v>
      </c>
      <c r="E86" s="130">
        <f>ROUND(VLOOKUP($D81,'HOURLY TEMP CALC'!$B$2:$AE$15,E$6+6,FALSE),0)</f>
        <v>26</v>
      </c>
      <c r="F86" s="130">
        <f>ROUND(VLOOKUP($D81,'HOURLY TEMP CALC'!$B$2:$AE$15,F$6+6,FALSE),0)</f>
        <v>26</v>
      </c>
      <c r="G86" s="130">
        <f>ROUND(VLOOKUP($D81,'HOURLY TEMP CALC'!$B$2:$AE$15,G$6+6,FALSE),0)</f>
        <v>26</v>
      </c>
      <c r="H86" s="130">
        <f>ROUND(VLOOKUP($D81,'HOURLY TEMP CALC'!$B$2:$AE$15,H$6+6,FALSE),0)</f>
        <v>27</v>
      </c>
      <c r="I86" s="130">
        <f>ROUND(VLOOKUP($D81,'HOURLY TEMP CALC'!$B$2:$AE$15,I$6+6,FALSE),0)</f>
        <v>28</v>
      </c>
      <c r="J86" s="130">
        <f>ROUND(VLOOKUP($D81,'HOURLY TEMP CALC'!$B$2:$AE$15,J$6+6,FALSE),0)</f>
        <v>30</v>
      </c>
      <c r="K86" s="130">
        <f>ROUND(VLOOKUP($D81,'HOURLY TEMP CALC'!$B$2:$AE$15,K$6+6,FALSE),0)</f>
        <v>33</v>
      </c>
      <c r="L86" s="130">
        <f>ROUND(VLOOKUP($D81,'HOURLY TEMP CALC'!$B$2:$AE$15,L$6+6,FALSE),0)</f>
        <v>36</v>
      </c>
      <c r="M86" s="130">
        <f>ROUND(VLOOKUP($D81,'HOURLY TEMP CALC'!$B$2:$AE$15,M$6+6,FALSE),0)</f>
        <v>39</v>
      </c>
      <c r="N86" s="130">
        <f>ROUND(VLOOKUP($D81,'HOURLY TEMP CALC'!$B$2:$AE$15,N$6+6,FALSE),0)</f>
        <v>41</v>
      </c>
      <c r="O86" s="130">
        <f>ROUND(VLOOKUP($D81,'HOURLY TEMP CALC'!$B$2:$AE$15,O$6+6,FALSE),0)</f>
        <v>42</v>
      </c>
      <c r="P86" s="130">
        <f>ROUND(VLOOKUP($D81,'HOURLY TEMP CALC'!$B$2:$AE$15,P$6+6,FALSE),0)</f>
        <v>43</v>
      </c>
      <c r="Q86" s="130">
        <f>ROUND(VLOOKUP($D81,'HOURLY TEMP CALC'!$B$2:$AE$15,Q$6+6,FALSE),0)</f>
        <v>42</v>
      </c>
      <c r="R86" s="130">
        <f>ROUND(VLOOKUP($D81,'HOURLY TEMP CALC'!$B$2:$AE$15,R$6+6,FALSE),0)</f>
        <v>41</v>
      </c>
      <c r="S86" s="130">
        <f>ROUND(VLOOKUP($D81,'HOURLY TEMP CALC'!$B$2:$AE$15,S$6+6,FALSE),0)</f>
        <v>39</v>
      </c>
      <c r="T86" s="130">
        <f>ROUND(VLOOKUP($D81,'HOURLY TEMP CALC'!$B$2:$AE$15,T$6+6,FALSE),0)</f>
        <v>37</v>
      </c>
      <c r="U86" s="130">
        <f>ROUND(VLOOKUP($D81,'HOURLY TEMP CALC'!$B$2:$AE$15,U$6+6,FALSE),0)</f>
        <v>35</v>
      </c>
      <c r="V86" s="130">
        <f>ROUND(VLOOKUP($D81,'HOURLY TEMP CALC'!$B$2:$AE$15,V$6+6,FALSE),0)</f>
        <v>33</v>
      </c>
      <c r="W86" s="130">
        <f>ROUND(VLOOKUP($D81,'HOURLY TEMP CALC'!$B$2:$AE$15,W$6+6,FALSE),0)</f>
        <v>31</v>
      </c>
      <c r="X86" s="130">
        <f>ROUND(VLOOKUP($D81,'HOURLY TEMP CALC'!$B$2:$AE$15,X$6+6,FALSE),0)</f>
        <v>30</v>
      </c>
      <c r="Y86" s="130">
        <f>ROUND(VLOOKUP($D81,'HOURLY TEMP CALC'!$B$2:$AE$15,Y$6+6,FALSE),0)</f>
        <v>29</v>
      </c>
    </row>
    <row r="87" spans="1:25" x14ac:dyDescent="0.2">
      <c r="A87" s="302" t="s">
        <v>227</v>
      </c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4"/>
    </row>
    <row r="88" spans="1:25" x14ac:dyDescent="0.2">
      <c r="A88" s="129"/>
      <c r="B88" s="131">
        <f>IF(B86&gt;=CALCULATOR!$C$28,0,VLOOKUP(B86,'OUTDOOR RESET'!$B$10:$C$112,2,FALSE))</f>
        <v>129</v>
      </c>
      <c r="C88" s="131">
        <f>IF(C86&gt;=CALCULATOR!$C$28,0,VLOOKUP(C86,'OUTDOOR RESET'!$B$10:$C$112,2,FALSE))</f>
        <v>131</v>
      </c>
      <c r="D88" s="131">
        <f>IF(D86&gt;=CALCULATOR!$C$28,0,VLOOKUP(D86,'OUTDOOR RESET'!$B$10:$C$112,2,FALSE))</f>
        <v>132</v>
      </c>
      <c r="E88" s="131">
        <f>IF(E86&gt;=CALCULATOR!$C$28,0,VLOOKUP(E86,'OUTDOOR RESET'!$B$10:$C$112,2,FALSE))</f>
        <v>132</v>
      </c>
      <c r="F88" s="131">
        <f>IF(F86&gt;=CALCULATOR!$C$28,0,VLOOKUP(F86,'OUTDOOR RESET'!$B$10:$C$112,2,FALSE))</f>
        <v>132</v>
      </c>
      <c r="G88" s="131">
        <f>IF(G86&gt;=CALCULATOR!$C$28,0,VLOOKUP(G86,'OUTDOOR RESET'!$B$10:$C$112,2,FALSE))</f>
        <v>132</v>
      </c>
      <c r="H88" s="131">
        <f>IF(H86&gt;=CALCULATOR!$C$28,0,VLOOKUP(H86,'OUTDOOR RESET'!$B$10:$C$112,2,FALSE))</f>
        <v>131</v>
      </c>
      <c r="I88" s="131">
        <f>IF(I86&gt;=CALCULATOR!$C$28,0,VLOOKUP(I86,'OUTDOOR RESET'!$B$10:$C$112,2,FALSE))</f>
        <v>129</v>
      </c>
      <c r="J88" s="131">
        <f>IF(J86&gt;=CALCULATOR!$C$28,0,VLOOKUP(J86,'OUTDOOR RESET'!$B$10:$C$112,2,FALSE))</f>
        <v>126</v>
      </c>
      <c r="K88" s="131">
        <f>IF(K86&gt;=CALCULATOR!$C$28,0,VLOOKUP(K86,'OUTDOOR RESET'!$B$10:$C$112,2,FALSE))</f>
        <v>122</v>
      </c>
      <c r="L88" s="131">
        <f>IF(L86&gt;=CALCULATOR!$C$28,0,VLOOKUP(L86,'OUTDOOR RESET'!$B$10:$C$112,2,FALSE))</f>
        <v>118</v>
      </c>
      <c r="M88" s="131">
        <f>IF(M86&gt;=CALCULATOR!$C$28,0,VLOOKUP(M86,'OUTDOOR RESET'!$B$10:$C$112,2,FALSE))</f>
        <v>113</v>
      </c>
      <c r="N88" s="131">
        <f>IF(N86&gt;=CALCULATOR!$C$28,0,VLOOKUP(N86,'OUTDOOR RESET'!$B$10:$C$112,2,FALSE))</f>
        <v>110</v>
      </c>
      <c r="O88" s="131">
        <f>IF(O86&gt;=CALCULATOR!$C$28,0,VLOOKUP(O86,'OUTDOOR RESET'!$B$10:$C$112,2,FALSE))</f>
        <v>109</v>
      </c>
      <c r="P88" s="131">
        <f>IF(P86&gt;=CALCULATOR!$C$28,0,VLOOKUP(P86,'OUTDOOR RESET'!$B$10:$C$112,2,FALSE))</f>
        <v>107</v>
      </c>
      <c r="Q88" s="131">
        <f>IF(Q86&gt;=CALCULATOR!$C$28,0,VLOOKUP(Q86,'OUTDOOR RESET'!$B$10:$C$112,2,FALSE))</f>
        <v>109</v>
      </c>
      <c r="R88" s="131">
        <f>IF(R86&gt;=CALCULATOR!$C$28,0,VLOOKUP(R86,'OUTDOOR RESET'!$B$10:$C$112,2,FALSE))</f>
        <v>110</v>
      </c>
      <c r="S88" s="131">
        <f>IF(S86&gt;=CALCULATOR!$C$28,0,VLOOKUP(S86,'OUTDOOR RESET'!$B$10:$C$112,2,FALSE))</f>
        <v>113</v>
      </c>
      <c r="T88" s="131">
        <f>IF(T86&gt;=CALCULATOR!$C$28,0,VLOOKUP(T86,'OUTDOOR RESET'!$B$10:$C$112,2,FALSE))</f>
        <v>116</v>
      </c>
      <c r="U88" s="131">
        <f>IF(U86&gt;=CALCULATOR!$C$28,0,VLOOKUP(U86,'OUTDOOR RESET'!$B$10:$C$112,2,FALSE))</f>
        <v>119</v>
      </c>
      <c r="V88" s="131">
        <f>IF(V86&gt;=CALCULATOR!$C$28,0,VLOOKUP(V86,'OUTDOOR RESET'!$B$10:$C$112,2,FALSE))</f>
        <v>122</v>
      </c>
      <c r="W88" s="131">
        <f>IF(W86&gt;=CALCULATOR!$C$28,0,VLOOKUP(W86,'OUTDOOR RESET'!$B$10:$C$112,2,FALSE))</f>
        <v>125</v>
      </c>
      <c r="X88" s="131">
        <f>IF(X86&gt;=CALCULATOR!$C$28,0,VLOOKUP(X86,'OUTDOOR RESET'!$B$10:$C$112,2,FALSE))</f>
        <v>126</v>
      </c>
      <c r="Y88" s="131">
        <f>IF(Y86&gt;=CALCULATOR!$C$28,0,VLOOKUP(Y86,'OUTDOOR RESET'!$B$10:$C$112,2,FALSE))</f>
        <v>128</v>
      </c>
    </row>
    <row r="89" spans="1:25" x14ac:dyDescent="0.2">
      <c r="A89" s="302" t="s">
        <v>238</v>
      </c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4"/>
    </row>
    <row r="90" spans="1:25" x14ac:dyDescent="0.2">
      <c r="A90" s="133"/>
      <c r="B90" s="126">
        <f>IF(B88=0,0,B88-CALCULATOR!$C$23)</f>
        <v>109</v>
      </c>
      <c r="C90" s="126">
        <f>IF(C88=0,0,C88-CALCULATOR!$C$23)</f>
        <v>111</v>
      </c>
      <c r="D90" s="126">
        <f>IF(D88=0,0,D88-CALCULATOR!$C$23)</f>
        <v>112</v>
      </c>
      <c r="E90" s="126">
        <f>IF(E88=0,0,E88-CALCULATOR!$C$23)</f>
        <v>112</v>
      </c>
      <c r="F90" s="126">
        <f>IF(F88=0,0,F88-CALCULATOR!$C$23)</f>
        <v>112</v>
      </c>
      <c r="G90" s="126">
        <f>IF(G88=0,0,G88-CALCULATOR!$C$23)</f>
        <v>112</v>
      </c>
      <c r="H90" s="126">
        <f>IF(H88=0,0,H88-CALCULATOR!$C$23)</f>
        <v>111</v>
      </c>
      <c r="I90" s="126">
        <f>IF(I88=0,0,I88-CALCULATOR!$C$23)</f>
        <v>109</v>
      </c>
      <c r="J90" s="126">
        <f>IF(J88=0,0,J88-CALCULATOR!$C$23)</f>
        <v>106</v>
      </c>
      <c r="K90" s="126">
        <f>IF(K88=0,0,K88-CALCULATOR!$C$23)</f>
        <v>102</v>
      </c>
      <c r="L90" s="126">
        <f>IF(L88=0,0,L88-CALCULATOR!$C$23)</f>
        <v>98</v>
      </c>
      <c r="M90" s="126">
        <f>IF(M88=0,0,M88-CALCULATOR!$C$23)</f>
        <v>93</v>
      </c>
      <c r="N90" s="126">
        <f>IF(N88=0,0,N88-CALCULATOR!$C$23)</f>
        <v>90</v>
      </c>
      <c r="O90" s="126">
        <f>IF(O88=0,0,O88-CALCULATOR!$C$23)</f>
        <v>89</v>
      </c>
      <c r="P90" s="126">
        <f>IF(P88=0,0,P88-CALCULATOR!$C$23)</f>
        <v>87</v>
      </c>
      <c r="Q90" s="126">
        <f>IF(Q88=0,0,Q88-CALCULATOR!$C$23)</f>
        <v>89</v>
      </c>
      <c r="R90" s="126">
        <f>IF(R88=0,0,R88-CALCULATOR!$C$23)</f>
        <v>90</v>
      </c>
      <c r="S90" s="126">
        <f>IF(S88=0,0,S88-CALCULATOR!$C$23)</f>
        <v>93</v>
      </c>
      <c r="T90" s="126">
        <f>IF(T88=0,0,T88-CALCULATOR!$C$23)</f>
        <v>96</v>
      </c>
      <c r="U90" s="126">
        <f>IF(U88=0,0,U88-CALCULATOR!$C$23)</f>
        <v>99</v>
      </c>
      <c r="V90" s="126">
        <f>IF(V88=0,0,V88-CALCULATOR!$C$23)</f>
        <v>102</v>
      </c>
      <c r="W90" s="126">
        <f>IF(W88=0,0,W88-CALCULATOR!$C$23)</f>
        <v>105</v>
      </c>
      <c r="X90" s="126">
        <f>IF(X88=0,0,X88-CALCULATOR!$C$23)</f>
        <v>106</v>
      </c>
      <c r="Y90" s="126">
        <f>IF(Y88=0,0,Y88-CALCULATOR!$C$23)</f>
        <v>108</v>
      </c>
    </row>
    <row r="91" spans="1:25" x14ac:dyDescent="0.2">
      <c r="A91" s="302" t="s">
        <v>241</v>
      </c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4"/>
    </row>
    <row r="92" spans="1:25" x14ac:dyDescent="0.2">
      <c r="A92" s="133"/>
      <c r="B92" s="147">
        <f>IF(B90&lt;78,'VTG EFF'!$C$5/100,VLOOKUP(B90,'VTG EFF'!$B$5:$G$87,2,FALSE)/100)</f>
        <v>0.95071666666666677</v>
      </c>
      <c r="C92" s="147">
        <f>IF(C90&lt;78,'VTG EFF'!$C$5/100,VLOOKUP(C90,'VTG EFF'!$B$5:$G$87,2,FALSE)/100)</f>
        <v>0.94695000000000007</v>
      </c>
      <c r="D92" s="147">
        <f>IF(D90&lt;78,'VTG EFF'!$C$5/100,VLOOKUP(D90,'VTG EFF'!$B$5:$G$87,2,FALSE)/100)</f>
        <v>0.94506666666666672</v>
      </c>
      <c r="E92" s="147">
        <f>IF(E90&lt;78,'VTG EFF'!$C$5/100,VLOOKUP(E90,'VTG EFF'!$B$5:$G$87,2,FALSE)/100)</f>
        <v>0.94506666666666672</v>
      </c>
      <c r="F92" s="147">
        <f>IF(F90&lt;78,'VTG EFF'!$C$5/100,VLOOKUP(F90,'VTG EFF'!$B$5:$G$87,2,FALSE)/100)</f>
        <v>0.94506666666666672</v>
      </c>
      <c r="G92" s="147">
        <f>IF(G90&lt;78,'VTG EFF'!$C$5/100,VLOOKUP(G90,'VTG EFF'!$B$5:$G$87,2,FALSE)/100)</f>
        <v>0.94506666666666672</v>
      </c>
      <c r="H92" s="147">
        <f>IF(H90&lt;78,'VTG EFF'!$C$5/100,VLOOKUP(H90,'VTG EFF'!$B$5:$G$87,2,FALSE)/100)</f>
        <v>0.94695000000000007</v>
      </c>
      <c r="I92" s="147">
        <f>IF(I90&lt;78,'VTG EFF'!$C$5/100,VLOOKUP(I90,'VTG EFF'!$B$5:$G$87,2,FALSE)/100)</f>
        <v>0.95071666666666677</v>
      </c>
      <c r="J92" s="147">
        <f>IF(J90&lt;78,'VTG EFF'!$C$5/100,VLOOKUP(J90,'VTG EFF'!$B$5:$G$87,2,FALSE)/100)</f>
        <v>0.9563666666666667</v>
      </c>
      <c r="K92" s="147">
        <f>IF(K90&lt;78,'VTG EFF'!$C$5/100,VLOOKUP(K90,'VTG EFF'!$B$5:$G$87,2,FALSE)/100)</f>
        <v>0.96389999999999998</v>
      </c>
      <c r="L92" s="147">
        <f>IF(L90&lt;78,'VTG EFF'!$C$5/100,VLOOKUP(L90,'VTG EFF'!$B$5:$G$87,2,FALSE)/100)</f>
        <v>0.97730000000000006</v>
      </c>
      <c r="M92" s="147">
        <f>IF(M90&lt;78,'VTG EFF'!$C$5/100,VLOOKUP(M90,'VTG EFF'!$B$5:$G$87,2,FALSE)/100)</f>
        <v>0.98304999999999998</v>
      </c>
      <c r="N92" s="147">
        <f>IF(N90&lt;78,'VTG EFF'!$C$5/100,VLOOKUP(N90,'VTG EFF'!$B$5:$G$87,2,FALSE)/100)</f>
        <v>0.98650000000000004</v>
      </c>
      <c r="O92" s="147">
        <f>IF(O90&lt;78,'VTG EFF'!$C$5/100,VLOOKUP(O90,'VTG EFF'!$B$5:$G$87,2,FALSE)/100)</f>
        <v>0.98765000000000003</v>
      </c>
      <c r="P92" s="147">
        <f>IF(P90&lt;78,'VTG EFF'!$C$5/100,VLOOKUP(P90,'VTG EFF'!$B$5:$G$87,2,FALSE)/100)</f>
        <v>0.98995</v>
      </c>
      <c r="Q92" s="147">
        <f>IF(Q90&lt;78,'VTG EFF'!$C$5/100,VLOOKUP(Q90,'VTG EFF'!$B$5:$G$87,2,FALSE)/100)</f>
        <v>0.98765000000000003</v>
      </c>
      <c r="R92" s="147">
        <f>IF(R90&lt;78,'VTG EFF'!$C$5/100,VLOOKUP(R90,'VTG EFF'!$B$5:$G$87,2,FALSE)/100)</f>
        <v>0.98650000000000004</v>
      </c>
      <c r="S92" s="147">
        <f>IF(S90&lt;78,'VTG EFF'!$C$5/100,VLOOKUP(S90,'VTG EFF'!$B$5:$G$87,2,FALSE)/100)</f>
        <v>0.98304999999999998</v>
      </c>
      <c r="T92" s="147">
        <f>IF(T90&lt;78,'VTG EFF'!$C$5/100,VLOOKUP(T90,'VTG EFF'!$B$5:$G$87,2,FALSE)/100)</f>
        <v>0.97959999999999992</v>
      </c>
      <c r="U92" s="147">
        <f>IF(U90&lt;78,'VTG EFF'!$C$5/100,VLOOKUP(U90,'VTG EFF'!$B$5:$G$87,2,FALSE)/100)</f>
        <v>0.97614999999999996</v>
      </c>
      <c r="V92" s="147">
        <f>IF(V90&lt;78,'VTG EFF'!$C$5/100,VLOOKUP(V90,'VTG EFF'!$B$5:$G$87,2,FALSE)/100)</f>
        <v>0.96389999999999998</v>
      </c>
      <c r="W92" s="147">
        <f>IF(W90&lt;78,'VTG EFF'!$C$5/100,VLOOKUP(W90,'VTG EFF'!$B$5:$G$87,2,FALSE)/100)</f>
        <v>0.95825000000000005</v>
      </c>
      <c r="X92" s="147">
        <f>IF(X90&lt;78,'VTG EFF'!$C$5/100,VLOOKUP(X90,'VTG EFF'!$B$5:$G$87,2,FALSE)/100)</f>
        <v>0.9563666666666667</v>
      </c>
      <c r="Y92" s="147">
        <f>IF(Y90&lt;78,'VTG EFF'!$C$5/100,VLOOKUP(Y90,'VTG EFF'!$B$5:$G$87,2,FALSE)/100)</f>
        <v>0.9526</v>
      </c>
    </row>
    <row r="93" spans="1:25" x14ac:dyDescent="0.2">
      <c r="A93" s="302" t="s">
        <v>240</v>
      </c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4"/>
    </row>
    <row r="94" spans="1:25" x14ac:dyDescent="0.2">
      <c r="A94" s="133"/>
      <c r="B94" s="147">
        <f>IF(B90&lt;78,'VTG EFF'!$C$5/100,VLOOKUP(B90,'VTG EFF'!$B$5:$G$87,3,FALSE)/100)</f>
        <v>0.94516666666666671</v>
      </c>
      <c r="C94" s="147">
        <f>IF(C90&lt;78,'VTG EFF'!$C$5/100,VLOOKUP(C90,'VTG EFF'!$B$5:$G$87,3,FALSE)/100)</f>
        <v>0.9415</v>
      </c>
      <c r="D94" s="147">
        <f>IF(D90&lt;78,'VTG EFF'!$C$5/100,VLOOKUP(D90,'VTG EFF'!$B$5:$G$87,3,FALSE)/100)</f>
        <v>0.93966666666666665</v>
      </c>
      <c r="E94" s="147">
        <f>IF(E90&lt;78,'VTG EFF'!$C$5/100,VLOOKUP(E90,'VTG EFF'!$B$5:$G$87,3,FALSE)/100)</f>
        <v>0.93966666666666665</v>
      </c>
      <c r="F94" s="147">
        <f>IF(F90&lt;78,'VTG EFF'!$C$5/100,VLOOKUP(F90,'VTG EFF'!$B$5:$G$87,3,FALSE)/100)</f>
        <v>0.93966666666666665</v>
      </c>
      <c r="G94" s="147">
        <f>IF(G90&lt;78,'VTG EFF'!$C$5/100,VLOOKUP(G90,'VTG EFF'!$B$5:$G$87,3,FALSE)/100)</f>
        <v>0.93966666666666665</v>
      </c>
      <c r="H94" s="147">
        <f>IF(H90&lt;78,'VTG EFF'!$C$5/100,VLOOKUP(H90,'VTG EFF'!$B$5:$G$87,3,FALSE)/100)</f>
        <v>0.9415</v>
      </c>
      <c r="I94" s="147">
        <f>IF(I90&lt;78,'VTG EFF'!$C$5/100,VLOOKUP(I90,'VTG EFF'!$B$5:$G$87,3,FALSE)/100)</f>
        <v>0.94516666666666671</v>
      </c>
      <c r="J94" s="147">
        <f>IF(J90&lt;78,'VTG EFF'!$C$5/100,VLOOKUP(J90,'VTG EFF'!$B$5:$G$87,3,FALSE)/100)</f>
        <v>0.95066666666666666</v>
      </c>
      <c r="K94" s="147">
        <f>IF(K90&lt;78,'VTG EFF'!$C$5/100,VLOOKUP(K90,'VTG EFF'!$B$5:$G$87,3,FALSE)/100)</f>
        <v>0.95799999999999996</v>
      </c>
      <c r="L94" s="147">
        <f>IF(L90&lt;78,'VTG EFF'!$C$5/100,VLOOKUP(L90,'VTG EFF'!$B$5:$G$87,3,FALSE)/100)</f>
        <v>0.97039999999999993</v>
      </c>
      <c r="M94" s="147">
        <f>IF(M90&lt;78,'VTG EFF'!$C$5/100,VLOOKUP(M90,'VTG EFF'!$B$5:$G$87,3,FALSE)/100)</f>
        <v>0.97640000000000005</v>
      </c>
      <c r="N94" s="147">
        <f>IF(N90&lt;78,'VTG EFF'!$C$5/100,VLOOKUP(N90,'VTG EFF'!$B$5:$G$87,3,FALSE)/100)</f>
        <v>0.98</v>
      </c>
      <c r="O94" s="147">
        <f>IF(O90&lt;78,'VTG EFF'!$C$5/100,VLOOKUP(O90,'VTG EFF'!$B$5:$G$87,3,FALSE)/100)</f>
        <v>0.98120000000000007</v>
      </c>
      <c r="P94" s="147">
        <f>IF(P90&lt;78,'VTG EFF'!$C$5/100,VLOOKUP(P90,'VTG EFF'!$B$5:$G$87,3,FALSE)/100)</f>
        <v>0.98360000000000003</v>
      </c>
      <c r="Q94" s="147">
        <f>IF(Q90&lt;78,'VTG EFF'!$C$5/100,VLOOKUP(Q90,'VTG EFF'!$B$5:$G$87,3,FALSE)/100)</f>
        <v>0.98120000000000007</v>
      </c>
      <c r="R94" s="147">
        <f>IF(R90&lt;78,'VTG EFF'!$C$5/100,VLOOKUP(R90,'VTG EFF'!$B$5:$G$87,3,FALSE)/100)</f>
        <v>0.98</v>
      </c>
      <c r="S94" s="147">
        <f>IF(S90&lt;78,'VTG EFF'!$C$5/100,VLOOKUP(S90,'VTG EFF'!$B$5:$G$87,3,FALSE)/100)</f>
        <v>0.97640000000000005</v>
      </c>
      <c r="T94" s="147">
        <f>IF(T90&lt;78,'VTG EFF'!$C$5/100,VLOOKUP(T90,'VTG EFF'!$B$5:$G$87,3,FALSE)/100)</f>
        <v>0.9728</v>
      </c>
      <c r="U94" s="147">
        <f>IF(U90&lt;78,'VTG EFF'!$C$5/100,VLOOKUP(U90,'VTG EFF'!$B$5:$G$87,3,FALSE)/100)</f>
        <v>0.96920000000000006</v>
      </c>
      <c r="V94" s="147">
        <f>IF(V90&lt;78,'VTG EFF'!$C$5/100,VLOOKUP(V90,'VTG EFF'!$B$5:$G$87,3,FALSE)/100)</f>
        <v>0.95799999999999996</v>
      </c>
      <c r="W94" s="147">
        <f>IF(W90&lt;78,'VTG EFF'!$C$5/100,VLOOKUP(W90,'VTG EFF'!$B$5:$G$87,3,FALSE)/100)</f>
        <v>0.95250000000000001</v>
      </c>
      <c r="X94" s="147">
        <f>IF(X90&lt;78,'VTG EFF'!$C$5/100,VLOOKUP(X90,'VTG EFF'!$B$5:$G$87,3,FALSE)/100)</f>
        <v>0.95066666666666666</v>
      </c>
      <c r="Y94" s="147">
        <f>IF(Y90&lt;78,'VTG EFF'!$C$5/100,VLOOKUP(Y90,'VTG EFF'!$B$5:$G$87,3,FALSE)/100)</f>
        <v>0.94700000000000006</v>
      </c>
    </row>
    <row r="95" spans="1:25" x14ac:dyDescent="0.2">
      <c r="A95" s="302" t="s">
        <v>242</v>
      </c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4"/>
    </row>
    <row r="96" spans="1:25" x14ac:dyDescent="0.2">
      <c r="A96" s="133"/>
      <c r="B96" s="147">
        <f>IF(B90&lt;78,'VTG EFF'!$C$5/100,VLOOKUP(B90,'VTG EFF'!$B$5:$G$87,4,FALSE)/100)</f>
        <v>0.93761666666666665</v>
      </c>
      <c r="C96" s="147">
        <f>IF(C90&lt;78,'VTG EFF'!$C$5/100,VLOOKUP(C90,'VTG EFF'!$B$5:$G$87,4,FALSE)/100)</f>
        <v>0.93405000000000005</v>
      </c>
      <c r="D96" s="147">
        <f>IF(D90&lt;78,'VTG EFF'!$C$5/100,VLOOKUP(D90,'VTG EFF'!$B$5:$G$87,4,FALSE)/100)</f>
        <v>0.93226666666666658</v>
      </c>
      <c r="E96" s="147">
        <f>IF(E90&lt;78,'VTG EFF'!$C$5/100,VLOOKUP(E90,'VTG EFF'!$B$5:$G$87,4,FALSE)/100)</f>
        <v>0.93226666666666658</v>
      </c>
      <c r="F96" s="147">
        <f>IF(F90&lt;78,'VTG EFF'!$C$5/100,VLOOKUP(F90,'VTG EFF'!$B$5:$G$87,4,FALSE)/100)</f>
        <v>0.93226666666666658</v>
      </c>
      <c r="G96" s="147">
        <f>IF(G90&lt;78,'VTG EFF'!$C$5/100,VLOOKUP(G90,'VTG EFF'!$B$5:$G$87,4,FALSE)/100)</f>
        <v>0.93226666666666658</v>
      </c>
      <c r="H96" s="147">
        <f>IF(H90&lt;78,'VTG EFF'!$C$5/100,VLOOKUP(H90,'VTG EFF'!$B$5:$G$87,4,FALSE)/100)</f>
        <v>0.93405000000000005</v>
      </c>
      <c r="I96" s="147">
        <f>IF(I90&lt;78,'VTG EFF'!$C$5/100,VLOOKUP(I90,'VTG EFF'!$B$5:$G$87,4,FALSE)/100)</f>
        <v>0.93761666666666665</v>
      </c>
      <c r="J96" s="147">
        <f>IF(J90&lt;78,'VTG EFF'!$C$5/100,VLOOKUP(J90,'VTG EFF'!$B$5:$G$87,4,FALSE)/100)</f>
        <v>0.94296666666666662</v>
      </c>
      <c r="K96" s="147">
        <f>IF(K90&lt;78,'VTG EFF'!$C$5/100,VLOOKUP(K90,'VTG EFF'!$B$5:$G$87,4,FALSE)/100)</f>
        <v>0.95010000000000006</v>
      </c>
      <c r="L96" s="147">
        <f>IF(L90&lt;78,'VTG EFF'!$C$5/100,VLOOKUP(L90,'VTG EFF'!$B$5:$G$87,4,FALSE)/100)</f>
        <v>0.96150000000000002</v>
      </c>
      <c r="M96" s="147">
        <f>IF(M90&lt;78,'VTG EFF'!$C$5/100,VLOOKUP(M90,'VTG EFF'!$B$5:$G$87,4,FALSE)/100)</f>
        <v>0.96775000000000011</v>
      </c>
      <c r="N96" s="147">
        <f>IF(N90&lt;78,'VTG EFF'!$C$5/100,VLOOKUP(N90,'VTG EFF'!$B$5:$G$87,4,FALSE)/100)</f>
        <v>0.97150000000000003</v>
      </c>
      <c r="O96" s="147">
        <f>IF(O90&lt;78,'VTG EFF'!$C$5/100,VLOOKUP(O90,'VTG EFF'!$B$5:$G$87,4,FALSE)/100)</f>
        <v>0.97275</v>
      </c>
      <c r="P96" s="147">
        <f>IF(P90&lt;78,'VTG EFF'!$C$5/100,VLOOKUP(P90,'VTG EFF'!$B$5:$G$87,4,FALSE)/100)</f>
        <v>0.97525000000000006</v>
      </c>
      <c r="Q96" s="147">
        <f>IF(Q90&lt;78,'VTG EFF'!$C$5/100,VLOOKUP(Q90,'VTG EFF'!$B$5:$G$87,4,FALSE)/100)</f>
        <v>0.97275</v>
      </c>
      <c r="R96" s="147">
        <f>IF(R90&lt;78,'VTG EFF'!$C$5/100,VLOOKUP(R90,'VTG EFF'!$B$5:$G$87,4,FALSE)/100)</f>
        <v>0.97150000000000003</v>
      </c>
      <c r="S96" s="147">
        <f>IF(S90&lt;78,'VTG EFF'!$C$5/100,VLOOKUP(S90,'VTG EFF'!$B$5:$G$87,4,FALSE)/100)</f>
        <v>0.96775000000000011</v>
      </c>
      <c r="T96" s="147">
        <f>IF(T90&lt;78,'VTG EFF'!$C$5/100,VLOOKUP(T90,'VTG EFF'!$B$5:$G$87,4,FALSE)/100)</f>
        <v>0.96400000000000008</v>
      </c>
      <c r="U96" s="147">
        <f>IF(U90&lt;78,'VTG EFF'!$C$5/100,VLOOKUP(U90,'VTG EFF'!$B$5:$G$87,4,FALSE)/100)</f>
        <v>0.96025000000000005</v>
      </c>
      <c r="V96" s="147">
        <f>IF(V90&lt;78,'VTG EFF'!$C$5/100,VLOOKUP(V90,'VTG EFF'!$B$5:$G$87,4,FALSE)/100)</f>
        <v>0.95010000000000006</v>
      </c>
      <c r="W96" s="147">
        <f>IF(W90&lt;78,'VTG EFF'!$C$5/100,VLOOKUP(W90,'VTG EFF'!$B$5:$G$87,4,FALSE)/100)</f>
        <v>0.94474999999999998</v>
      </c>
      <c r="X96" s="147">
        <f>IF(X90&lt;78,'VTG EFF'!$C$5/100,VLOOKUP(X90,'VTG EFF'!$B$5:$G$87,4,FALSE)/100)</f>
        <v>0.94296666666666662</v>
      </c>
      <c r="Y96" s="147">
        <f>IF(Y90&lt;78,'VTG EFF'!$C$5/100,VLOOKUP(Y90,'VTG EFF'!$B$5:$G$87,4,FALSE)/100)</f>
        <v>0.93940000000000001</v>
      </c>
    </row>
    <row r="97" spans="1:25" x14ac:dyDescent="0.2">
      <c r="A97" s="302" t="s">
        <v>243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4"/>
    </row>
    <row r="98" spans="1:25" x14ac:dyDescent="0.2">
      <c r="A98" s="133"/>
      <c r="B98" s="147">
        <f>IF(B90&lt;78,'VTG EFF'!$C$5/100,VLOOKUP(B90,'VTG EFF'!$B$5:$G$87,5,FALSE)/100)</f>
        <v>0.92843333333333333</v>
      </c>
      <c r="C98" s="147">
        <f>IF(C90&lt;78,'VTG EFF'!$C$5/100,VLOOKUP(C90,'VTG EFF'!$B$5:$G$87,5,FALSE)/100)</f>
        <v>0.92489999999999994</v>
      </c>
      <c r="D98" s="147">
        <f>IF(D90&lt;78,'VTG EFF'!$C$5/100,VLOOKUP(D90,'VTG EFF'!$B$5:$G$87,5,FALSE)/100)</f>
        <v>0.92313333333333336</v>
      </c>
      <c r="E98" s="147">
        <f>IF(E90&lt;78,'VTG EFF'!$C$5/100,VLOOKUP(E90,'VTG EFF'!$B$5:$G$87,5,FALSE)/100)</f>
        <v>0.92313333333333336</v>
      </c>
      <c r="F98" s="147">
        <f>IF(F90&lt;78,'VTG EFF'!$C$5/100,VLOOKUP(F90,'VTG EFF'!$B$5:$G$87,5,FALSE)/100)</f>
        <v>0.92313333333333336</v>
      </c>
      <c r="G98" s="147">
        <f>IF(G90&lt;78,'VTG EFF'!$C$5/100,VLOOKUP(G90,'VTG EFF'!$B$5:$G$87,5,FALSE)/100)</f>
        <v>0.92313333333333336</v>
      </c>
      <c r="H98" s="147">
        <f>IF(H90&lt;78,'VTG EFF'!$C$5/100,VLOOKUP(H90,'VTG EFF'!$B$5:$G$87,5,FALSE)/100)</f>
        <v>0.92489999999999994</v>
      </c>
      <c r="I98" s="147">
        <f>IF(I90&lt;78,'VTG EFF'!$C$5/100,VLOOKUP(I90,'VTG EFF'!$B$5:$G$87,5,FALSE)/100)</f>
        <v>0.92843333333333333</v>
      </c>
      <c r="J98" s="147">
        <f>IF(J90&lt;78,'VTG EFF'!$C$5/100,VLOOKUP(J90,'VTG EFF'!$B$5:$G$87,5,FALSE)/100)</f>
        <v>0.9337333333333333</v>
      </c>
      <c r="K98" s="147">
        <f>IF(K90&lt;78,'VTG EFF'!$C$5/100,VLOOKUP(K90,'VTG EFF'!$B$5:$G$87,5,FALSE)/100)</f>
        <v>0.94079999999999997</v>
      </c>
      <c r="L98" s="147">
        <f>IF(L90&lt;78,'VTG EFF'!$C$5/100,VLOOKUP(L90,'VTG EFF'!$B$5:$G$87,5,FALSE)/100)</f>
        <v>0.94919999999999982</v>
      </c>
      <c r="M98" s="147">
        <f>IF(M90&lt;78,'VTG EFF'!$C$5/100,VLOOKUP(M90,'VTG EFF'!$B$5:$G$87,5,FALSE)/100)</f>
        <v>0.95719999999999994</v>
      </c>
      <c r="N98" s="147">
        <f>IF(N90&lt;78,'VTG EFF'!$C$5/100,VLOOKUP(N90,'VTG EFF'!$B$5:$G$87,5,FALSE)/100)</f>
        <v>0.96199999999999986</v>
      </c>
      <c r="O98" s="147">
        <f>IF(O90&lt;78,'VTG EFF'!$C$5/100,VLOOKUP(O90,'VTG EFF'!$B$5:$G$87,5,FALSE)/100)</f>
        <v>0.96360000000000001</v>
      </c>
      <c r="P98" s="147">
        <f>IF(P90&lt;78,'VTG EFF'!$C$5/100,VLOOKUP(P90,'VTG EFF'!$B$5:$G$87,5,FALSE)/100)</f>
        <v>0.96679999999999988</v>
      </c>
      <c r="Q98" s="147">
        <f>IF(Q90&lt;78,'VTG EFF'!$C$5/100,VLOOKUP(Q90,'VTG EFF'!$B$5:$G$87,5,FALSE)/100)</f>
        <v>0.96360000000000001</v>
      </c>
      <c r="R98" s="147">
        <f>IF(R90&lt;78,'VTG EFF'!$C$5/100,VLOOKUP(R90,'VTG EFF'!$B$5:$G$87,5,FALSE)/100)</f>
        <v>0.96199999999999986</v>
      </c>
      <c r="S98" s="147">
        <f>IF(S90&lt;78,'VTG EFF'!$C$5/100,VLOOKUP(S90,'VTG EFF'!$B$5:$G$87,5,FALSE)/100)</f>
        <v>0.95719999999999994</v>
      </c>
      <c r="T98" s="147">
        <f>IF(T90&lt;78,'VTG EFF'!$C$5/100,VLOOKUP(T90,'VTG EFF'!$B$5:$G$87,5,FALSE)/100)</f>
        <v>0.95239999999999991</v>
      </c>
      <c r="U98" s="147">
        <f>IF(U90&lt;78,'VTG EFF'!$C$5/100,VLOOKUP(U90,'VTG EFF'!$B$5:$G$87,5,FALSE)/100)</f>
        <v>0.94759999999999989</v>
      </c>
      <c r="V98" s="147">
        <f>IF(V90&lt;78,'VTG EFF'!$C$5/100,VLOOKUP(V90,'VTG EFF'!$B$5:$G$87,5,FALSE)/100)</f>
        <v>0.94079999999999997</v>
      </c>
      <c r="W98" s="147">
        <f>IF(W90&lt;78,'VTG EFF'!$C$5/100,VLOOKUP(W90,'VTG EFF'!$B$5:$G$87,5,FALSE)/100)</f>
        <v>0.9355</v>
      </c>
      <c r="X98" s="147">
        <f>IF(X90&lt;78,'VTG EFF'!$C$5/100,VLOOKUP(X90,'VTG EFF'!$B$5:$G$87,5,FALSE)/100)</f>
        <v>0.9337333333333333</v>
      </c>
      <c r="Y98" s="147">
        <f>IF(Y90&lt;78,'VTG EFF'!$C$5/100,VLOOKUP(Y90,'VTG EFF'!$B$5:$G$87,5,FALSE)/100)</f>
        <v>0.93019999999999992</v>
      </c>
    </row>
    <row r="99" spans="1:25" x14ac:dyDescent="0.2">
      <c r="A99" s="302" t="s">
        <v>244</v>
      </c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4"/>
    </row>
    <row r="100" spans="1:25" x14ac:dyDescent="0.2">
      <c r="A100" s="133"/>
      <c r="B100" s="147">
        <f>IF(B90&lt;78,'VTG EFF'!$C$5/100,VLOOKUP(B90,'VTG EFF'!$B$5:$G$87,6,FALSE)/100)</f>
        <v>0.91870000000000007</v>
      </c>
      <c r="C100" s="147">
        <f>IF(C90&lt;78,'VTG EFF'!$C$5/100,VLOOKUP(C90,'VTG EFF'!$B$5:$G$87,6,FALSE)/100)</f>
        <v>0.9153</v>
      </c>
      <c r="D100" s="147">
        <f>IF(D90&lt;78,'VTG EFF'!$C$5/100,VLOOKUP(D90,'VTG EFF'!$B$5:$G$87,6,FALSE)/100)</f>
        <v>0.91359999999999997</v>
      </c>
      <c r="E100" s="147">
        <f>IF(E90&lt;78,'VTG EFF'!$C$5/100,VLOOKUP(E90,'VTG EFF'!$B$5:$G$87,6,FALSE)/100)</f>
        <v>0.91359999999999997</v>
      </c>
      <c r="F100" s="147">
        <f>IF(F90&lt;78,'VTG EFF'!$C$5/100,VLOOKUP(F90,'VTG EFF'!$B$5:$G$87,6,FALSE)/100)</f>
        <v>0.91359999999999997</v>
      </c>
      <c r="G100" s="147">
        <f>IF(G90&lt;78,'VTG EFF'!$C$5/100,VLOOKUP(G90,'VTG EFF'!$B$5:$G$87,6,FALSE)/100)</f>
        <v>0.91359999999999997</v>
      </c>
      <c r="H100" s="147">
        <f>IF(H90&lt;78,'VTG EFF'!$C$5/100,VLOOKUP(H90,'VTG EFF'!$B$5:$G$87,6,FALSE)/100)</f>
        <v>0.9153</v>
      </c>
      <c r="I100" s="147">
        <f>IF(I90&lt;78,'VTG EFF'!$C$5/100,VLOOKUP(I90,'VTG EFF'!$B$5:$G$87,6,FALSE)/100)</f>
        <v>0.91870000000000007</v>
      </c>
      <c r="J100" s="147">
        <f>IF(J90&lt;78,'VTG EFF'!$C$5/100,VLOOKUP(J90,'VTG EFF'!$B$5:$G$87,6,FALSE)/100)</f>
        <v>0.92379999999999995</v>
      </c>
      <c r="K100" s="147">
        <f>IF(K90&lt;78,'VTG EFF'!$C$5/100,VLOOKUP(K90,'VTG EFF'!$B$5:$G$87,6,FALSE)/100)</f>
        <v>0.93059999999999998</v>
      </c>
      <c r="L100" s="147">
        <f>IF(L90&lt;78,'VTG EFF'!$C$5/100,VLOOKUP(L90,'VTG EFF'!$B$5:$G$87,6,FALSE)/100)</f>
        <v>0.93659999999999999</v>
      </c>
      <c r="M100" s="147">
        <f>IF(M90&lt;78,'VTG EFF'!$C$5/100,VLOOKUP(M90,'VTG EFF'!$B$5:$G$87,6,FALSE)/100)</f>
        <v>0.9456</v>
      </c>
      <c r="N100" s="147">
        <f>IF(N90&lt;78,'VTG EFF'!$C$5/100,VLOOKUP(N90,'VTG EFF'!$B$5:$G$87,6,FALSE)/100)</f>
        <v>0.95099999999999996</v>
      </c>
      <c r="O100" s="147">
        <f>IF(O90&lt;78,'VTG EFF'!$C$5/100,VLOOKUP(O90,'VTG EFF'!$B$5:$G$87,6,FALSE)/100)</f>
        <v>0.95279999999999998</v>
      </c>
      <c r="P100" s="147">
        <f>IF(P90&lt;78,'VTG EFF'!$C$5/100,VLOOKUP(P90,'VTG EFF'!$B$5:$G$87,6,FALSE)/100)</f>
        <v>0.95640000000000003</v>
      </c>
      <c r="Q100" s="147">
        <f>IF(Q90&lt;78,'VTG EFF'!$C$5/100,VLOOKUP(Q90,'VTG EFF'!$B$5:$G$87,6,FALSE)/100)</f>
        <v>0.95279999999999998</v>
      </c>
      <c r="R100" s="147">
        <f>IF(R90&lt;78,'VTG EFF'!$C$5/100,VLOOKUP(R90,'VTG EFF'!$B$5:$G$87,6,FALSE)/100)</f>
        <v>0.95099999999999996</v>
      </c>
      <c r="S100" s="147">
        <f>IF(S90&lt;78,'VTG EFF'!$C$5/100,VLOOKUP(S90,'VTG EFF'!$B$5:$G$87,6,FALSE)/100)</f>
        <v>0.9456</v>
      </c>
      <c r="T100" s="147">
        <f>IF(T90&lt;78,'VTG EFF'!$C$5/100,VLOOKUP(T90,'VTG EFF'!$B$5:$G$87,6,FALSE)/100)</f>
        <v>0.94019999999999992</v>
      </c>
      <c r="U100" s="147">
        <f>IF(U90&lt;78,'VTG EFF'!$C$5/100,VLOOKUP(U90,'VTG EFF'!$B$5:$G$87,6,FALSE)/100)</f>
        <v>0.93480000000000008</v>
      </c>
      <c r="V100" s="147">
        <f>IF(V90&lt;78,'VTG EFF'!$C$5/100,VLOOKUP(V90,'VTG EFF'!$B$5:$G$87,6,FALSE)/100)</f>
        <v>0.93059999999999998</v>
      </c>
      <c r="W100" s="147">
        <f>IF(W90&lt;78,'VTG EFF'!$C$5/100,VLOOKUP(W90,'VTG EFF'!$B$5:$G$87,6,FALSE)/100)</f>
        <v>0.92549999999999999</v>
      </c>
      <c r="X100" s="147">
        <f>IF(X90&lt;78,'VTG EFF'!$C$5/100,VLOOKUP(X90,'VTG EFF'!$B$5:$G$87,6,FALSE)/100)</f>
        <v>0.92379999999999995</v>
      </c>
      <c r="Y100" s="147">
        <f>IF(Y90&lt;78,'VTG EFF'!$C$5/100,VLOOKUP(Y90,'VTG EFF'!$B$5:$G$87,6,FALSE)/100)</f>
        <v>0.92039999999999988</v>
      </c>
    </row>
    <row r="101" spans="1:25" x14ac:dyDescent="0.2">
      <c r="A101" s="305" t="s">
        <v>228</v>
      </c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7"/>
    </row>
    <row r="102" spans="1:25" x14ac:dyDescent="0.2">
      <c r="A102" s="133"/>
      <c r="B102" s="135">
        <f>IF(B90=0,0,VLOOKUP(B86,'BLD LOAD'!$B$4:$C$104,2,FALSE))</f>
        <v>6904109.5890410962</v>
      </c>
      <c r="C102" s="135">
        <f>IF(C90=0,0,VLOOKUP(C86,'BLD LOAD'!$B$4:$C$104,2,FALSE))</f>
        <v>7068493.1506849313</v>
      </c>
      <c r="D102" s="135">
        <f>IF(D90=0,0,VLOOKUP(D86,'BLD LOAD'!$B$4:$C$104,2,FALSE))</f>
        <v>7232876.7123287674</v>
      </c>
      <c r="E102" s="135">
        <f>IF(E90=0,0,VLOOKUP(E86,'BLD LOAD'!$B$4:$C$104,2,FALSE))</f>
        <v>7232876.7123287674</v>
      </c>
      <c r="F102" s="135">
        <f>IF(F90=0,0,VLOOKUP(F86,'BLD LOAD'!$B$4:$C$104,2,FALSE))</f>
        <v>7232876.7123287674</v>
      </c>
      <c r="G102" s="135">
        <f>IF(G90=0,0,VLOOKUP(G86,'BLD LOAD'!$B$4:$C$104,2,FALSE))</f>
        <v>7232876.7123287674</v>
      </c>
      <c r="H102" s="135">
        <f>IF(H90=0,0,VLOOKUP(H86,'BLD LOAD'!$B$4:$C$104,2,FALSE))</f>
        <v>7068493.1506849313</v>
      </c>
      <c r="I102" s="135">
        <f>IF(I90=0,0,VLOOKUP(I86,'BLD LOAD'!$B$4:$C$104,2,FALSE))</f>
        <v>6904109.5890410962</v>
      </c>
      <c r="J102" s="135">
        <f>IF(J90=0,0,VLOOKUP(J86,'BLD LOAD'!$B$4:$C$104,2,FALSE))</f>
        <v>6575342.4657534249</v>
      </c>
      <c r="K102" s="135">
        <f>IF(K90=0,0,VLOOKUP(K86,'BLD LOAD'!$B$4:$C$104,2,FALSE))</f>
        <v>6082191.7808219176</v>
      </c>
      <c r="L102" s="135">
        <f>IF(L90=0,0,VLOOKUP(L86,'BLD LOAD'!$B$4:$C$104,2,FALSE))</f>
        <v>5589041.0958904112</v>
      </c>
      <c r="M102" s="135">
        <f>IF(M90=0,0,VLOOKUP(M86,'BLD LOAD'!$B$4:$C$104,2,FALSE))</f>
        <v>5095890.4109589038</v>
      </c>
      <c r="N102" s="135">
        <f>IF(N90=0,0,VLOOKUP(N86,'BLD LOAD'!$B$4:$C$104,2,FALSE))</f>
        <v>4767123.2876712326</v>
      </c>
      <c r="O102" s="135">
        <f>IF(O90=0,0,VLOOKUP(O86,'BLD LOAD'!$B$4:$C$104,2,FALSE))</f>
        <v>4602739.7260273974</v>
      </c>
      <c r="P102" s="135">
        <f>IF(P90=0,0,VLOOKUP(P86,'BLD LOAD'!$B$4:$C$104,2,FALSE))</f>
        <v>4438356.1643835614</v>
      </c>
      <c r="Q102" s="135">
        <f>IF(Q90=0,0,VLOOKUP(Q86,'BLD LOAD'!$B$4:$C$104,2,FALSE))</f>
        <v>4602739.7260273974</v>
      </c>
      <c r="R102" s="135">
        <f>IF(R90=0,0,VLOOKUP(R86,'BLD LOAD'!$B$4:$C$104,2,FALSE))</f>
        <v>4767123.2876712326</v>
      </c>
      <c r="S102" s="135">
        <f>IF(S90=0,0,VLOOKUP(S86,'BLD LOAD'!$B$4:$C$104,2,FALSE))</f>
        <v>5095890.4109589038</v>
      </c>
      <c r="T102" s="135">
        <f>IF(T90=0,0,VLOOKUP(T86,'BLD LOAD'!$B$4:$C$104,2,FALSE))</f>
        <v>5424657.5342465751</v>
      </c>
      <c r="U102" s="135">
        <f>IF(U90=0,0,VLOOKUP(U86,'BLD LOAD'!$B$4:$C$104,2,FALSE))</f>
        <v>5753424.6575342463</v>
      </c>
      <c r="V102" s="135">
        <f>IF(V90=0,0,VLOOKUP(V86,'BLD LOAD'!$B$4:$C$104,2,FALSE))</f>
        <v>6082191.7808219176</v>
      </c>
      <c r="W102" s="135">
        <f>IF(W90=0,0,VLOOKUP(W86,'BLD LOAD'!$B$4:$C$104,2,FALSE))</f>
        <v>6410958.9041095888</v>
      </c>
      <c r="X102" s="135">
        <f>IF(X90=0,0,VLOOKUP(X86,'BLD LOAD'!$B$4:$C$104,2,FALSE))</f>
        <v>6575342.4657534249</v>
      </c>
      <c r="Y102" s="135">
        <f>IF(Y90=0,0,VLOOKUP(Y86,'BLD LOAD'!$B$4:$C$104,2,FALSE))</f>
        <v>6739726.0273972601</v>
      </c>
    </row>
    <row r="103" spans="1:25" x14ac:dyDescent="0.2">
      <c r="A103" s="305" t="s">
        <v>250</v>
      </c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7"/>
    </row>
    <row r="104" spans="1:25" x14ac:dyDescent="0.2">
      <c r="A104" s="133"/>
      <c r="B104" s="135">
        <f>$K$3*B92*VLOOKUP(CALCULATOR!$C$21,'VTG EFF'!$P$4:$Q$10,2)*0.2</f>
        <v>3042293.333333334</v>
      </c>
      <c r="C104" s="135">
        <f>$K$3*C92*VLOOKUP(CALCULATOR!$C$21,'VTG EFF'!$P$4:$Q$10,2)*0.2</f>
        <v>3030240.0000000005</v>
      </c>
      <c r="D104" s="135">
        <f>$K$3*D92*VLOOKUP(CALCULATOR!$C$21,'VTG EFF'!$P$4:$Q$10,2)*0.2</f>
        <v>3024213.333333334</v>
      </c>
      <c r="E104" s="135">
        <f>$K$3*E92*VLOOKUP(CALCULATOR!$C$21,'VTG EFF'!$P$4:$Q$10,2)*0.2</f>
        <v>3024213.333333334</v>
      </c>
      <c r="F104" s="135">
        <f>$K$3*F92*VLOOKUP(CALCULATOR!$C$21,'VTG EFF'!$P$4:$Q$10,2)*0.2</f>
        <v>3024213.333333334</v>
      </c>
      <c r="G104" s="135">
        <f>$K$3*G92*VLOOKUP(CALCULATOR!$C$21,'VTG EFF'!$P$4:$Q$10,2)*0.2</f>
        <v>3024213.333333334</v>
      </c>
      <c r="H104" s="135">
        <f>$K$3*H92*VLOOKUP(CALCULATOR!$C$21,'VTG EFF'!$P$4:$Q$10,2)*0.2</f>
        <v>3030240.0000000005</v>
      </c>
      <c r="I104" s="135">
        <f>$K$3*I92*VLOOKUP(CALCULATOR!$C$21,'VTG EFF'!$P$4:$Q$10,2)*0.2</f>
        <v>3042293.333333334</v>
      </c>
      <c r="J104" s="135">
        <f>$K$3*J92*VLOOKUP(CALCULATOR!$C$21,'VTG EFF'!$P$4:$Q$10,2)*0.2</f>
        <v>3060373.333333334</v>
      </c>
      <c r="K104" s="135">
        <f>$K$3*K92*VLOOKUP(CALCULATOR!$C$21,'VTG EFF'!$P$4:$Q$10,2)*0.2</f>
        <v>3084480</v>
      </c>
      <c r="L104" s="135">
        <f>$K$3*L92*VLOOKUP(CALCULATOR!$C$21,'VTG EFF'!$P$4:$Q$10,2)*0.2</f>
        <v>3127360</v>
      </c>
      <c r="M104" s="135">
        <f>$K$3*M92*VLOOKUP(CALCULATOR!$C$21,'VTG EFF'!$P$4:$Q$10,2)*0.2</f>
        <v>3145760</v>
      </c>
      <c r="N104" s="135">
        <f>$K$3*N92*VLOOKUP(CALCULATOR!$C$21,'VTG EFF'!$P$4:$Q$10,2)*0.2</f>
        <v>3156800</v>
      </c>
      <c r="O104" s="135">
        <f>$K$3*O92*VLOOKUP(CALCULATOR!$C$21,'VTG EFF'!$P$4:$Q$10,2)*0.2</f>
        <v>3160480</v>
      </c>
      <c r="P104" s="135">
        <f>$K$3*P92*VLOOKUP(CALCULATOR!$C$21,'VTG EFF'!$P$4:$Q$10,2)*0.2</f>
        <v>3167840</v>
      </c>
      <c r="Q104" s="135">
        <f>$K$3*Q92*VLOOKUP(CALCULATOR!$C$21,'VTG EFF'!$P$4:$Q$10,2)*0.2</f>
        <v>3160480</v>
      </c>
      <c r="R104" s="135">
        <f>$K$3*R92*VLOOKUP(CALCULATOR!$C$21,'VTG EFF'!$P$4:$Q$10,2)*0.2</f>
        <v>3156800</v>
      </c>
      <c r="S104" s="135">
        <f>$K$3*S92*VLOOKUP(CALCULATOR!$C$21,'VTG EFF'!$P$4:$Q$10,2)*0.2</f>
        <v>3145760</v>
      </c>
      <c r="T104" s="135">
        <f>$K$3*T92*VLOOKUP(CALCULATOR!$C$21,'VTG EFF'!$P$4:$Q$10,2)*0.2</f>
        <v>3134720</v>
      </c>
      <c r="U104" s="135">
        <f>$K$3*U92*VLOOKUP(CALCULATOR!$C$21,'VTG EFF'!$P$4:$Q$10,2)*0.2</f>
        <v>3123680</v>
      </c>
      <c r="V104" s="135">
        <f>$K$3*V92*VLOOKUP(CALCULATOR!$C$21,'VTG EFF'!$P$4:$Q$10,2)*0.2</f>
        <v>3084480</v>
      </c>
      <c r="W104" s="135">
        <f>$K$3*W92*VLOOKUP(CALCULATOR!$C$21,'VTG EFF'!$P$4:$Q$10,2)*0.2</f>
        <v>3066400</v>
      </c>
      <c r="X104" s="135">
        <f>$K$3*X92*VLOOKUP(CALCULATOR!$C$21,'VTG EFF'!$P$4:$Q$10,2)*0.2</f>
        <v>3060373.333333334</v>
      </c>
      <c r="Y104" s="135">
        <f>$K$3*Y92*VLOOKUP(CALCULATOR!$C$21,'VTG EFF'!$P$4:$Q$10,2)*0.2</f>
        <v>3048320</v>
      </c>
    </row>
    <row r="105" spans="1:25" x14ac:dyDescent="0.2">
      <c r="A105" s="305" t="s">
        <v>251</v>
      </c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7"/>
    </row>
    <row r="106" spans="1:25" x14ac:dyDescent="0.2">
      <c r="A106" s="133"/>
      <c r="B106" s="135">
        <f>$K$3*B94*VLOOKUP(CALCULATOR!$C$21,'VTG EFF'!$P$4:$Q$10,2)*0.4</f>
        <v>6049066.6666666679</v>
      </c>
      <c r="C106" s="135">
        <f>$K$3*C94*VLOOKUP(CALCULATOR!$C$21,'VTG EFF'!$P$4:$Q$10,2)*0.4</f>
        <v>6025600</v>
      </c>
      <c r="D106" s="135">
        <f>$K$3*D94*VLOOKUP(CALCULATOR!$C$21,'VTG EFF'!$P$4:$Q$10,2)*0.4</f>
        <v>6013866.666666667</v>
      </c>
      <c r="E106" s="135">
        <f>$K$3*E94*VLOOKUP(CALCULATOR!$C$21,'VTG EFF'!$P$4:$Q$10,2)*0.4</f>
        <v>6013866.666666667</v>
      </c>
      <c r="F106" s="135">
        <f>$K$3*F94*VLOOKUP(CALCULATOR!$C$21,'VTG EFF'!$P$4:$Q$10,2)*0.4</f>
        <v>6013866.666666667</v>
      </c>
      <c r="G106" s="135">
        <f>$K$3*G94*VLOOKUP(CALCULATOR!$C$21,'VTG EFF'!$P$4:$Q$10,2)*0.4</f>
        <v>6013866.666666667</v>
      </c>
      <c r="H106" s="135">
        <f>$K$3*H94*VLOOKUP(CALCULATOR!$C$21,'VTG EFF'!$P$4:$Q$10,2)*0.4</f>
        <v>6025600</v>
      </c>
      <c r="I106" s="135">
        <f>$K$3*I94*VLOOKUP(CALCULATOR!$C$21,'VTG EFF'!$P$4:$Q$10,2)*0.4</f>
        <v>6049066.6666666679</v>
      </c>
      <c r="J106" s="135">
        <f>$K$3*J94*VLOOKUP(CALCULATOR!$C$21,'VTG EFF'!$P$4:$Q$10,2)*0.4</f>
        <v>6084266.666666667</v>
      </c>
      <c r="K106" s="135">
        <f>$K$3*K94*VLOOKUP(CALCULATOR!$C$21,'VTG EFF'!$P$4:$Q$10,2)*0.4</f>
        <v>6131200</v>
      </c>
      <c r="L106" s="135">
        <f>$K$3*L94*VLOOKUP(CALCULATOR!$C$21,'VTG EFF'!$P$4:$Q$10,2)*0.4</f>
        <v>6210560</v>
      </c>
      <c r="M106" s="135">
        <f>$K$3*M94*VLOOKUP(CALCULATOR!$C$21,'VTG EFF'!$P$4:$Q$10,2)*0.4</f>
        <v>6248960</v>
      </c>
      <c r="N106" s="135">
        <f>$K$3*N94*VLOOKUP(CALCULATOR!$C$21,'VTG EFF'!$P$4:$Q$10,2)*0.4</f>
        <v>6272000</v>
      </c>
      <c r="O106" s="135">
        <f>$K$3*O94*VLOOKUP(CALCULATOR!$C$21,'VTG EFF'!$P$4:$Q$10,2)*0.4</f>
        <v>6279680.0000000009</v>
      </c>
      <c r="P106" s="135">
        <f>$K$3*P94*VLOOKUP(CALCULATOR!$C$21,'VTG EFF'!$P$4:$Q$10,2)*0.4</f>
        <v>6295040</v>
      </c>
      <c r="Q106" s="135">
        <f>$K$3*Q94*VLOOKUP(CALCULATOR!$C$21,'VTG EFF'!$P$4:$Q$10,2)*0.4</f>
        <v>6279680.0000000009</v>
      </c>
      <c r="R106" s="135">
        <f>$K$3*R94*VLOOKUP(CALCULATOR!$C$21,'VTG EFF'!$P$4:$Q$10,2)*0.4</f>
        <v>6272000</v>
      </c>
      <c r="S106" s="135">
        <f>$K$3*S94*VLOOKUP(CALCULATOR!$C$21,'VTG EFF'!$P$4:$Q$10,2)*0.4</f>
        <v>6248960</v>
      </c>
      <c r="T106" s="135">
        <f>$K$3*T94*VLOOKUP(CALCULATOR!$C$21,'VTG EFF'!$P$4:$Q$10,2)*0.4</f>
        <v>6225920</v>
      </c>
      <c r="U106" s="135">
        <f>$K$3*U94*VLOOKUP(CALCULATOR!$C$21,'VTG EFF'!$P$4:$Q$10,2)*0.4</f>
        <v>6202880.0000000009</v>
      </c>
      <c r="V106" s="135">
        <f>$K$3*V94*VLOOKUP(CALCULATOR!$C$21,'VTG EFF'!$P$4:$Q$10,2)*0.4</f>
        <v>6131200</v>
      </c>
      <c r="W106" s="135">
        <f>$K$3*W94*VLOOKUP(CALCULATOR!$C$21,'VTG EFF'!$P$4:$Q$10,2)*0.4</f>
        <v>6096000</v>
      </c>
      <c r="X106" s="135">
        <f>$K$3*X94*VLOOKUP(CALCULATOR!$C$21,'VTG EFF'!$P$4:$Q$10,2)*0.4</f>
        <v>6084266.666666667</v>
      </c>
      <c r="Y106" s="135">
        <f>$K$3*Y94*VLOOKUP(CALCULATOR!$C$21,'VTG EFF'!$P$4:$Q$10,2)*0.4</f>
        <v>6060800.0000000009</v>
      </c>
    </row>
    <row r="107" spans="1:25" x14ac:dyDescent="0.2">
      <c r="A107" s="305" t="s">
        <v>252</v>
      </c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7"/>
    </row>
    <row r="108" spans="1:25" x14ac:dyDescent="0.2">
      <c r="A108" s="133"/>
      <c r="B108" s="135">
        <f>$K$3*B96*VLOOKUP(CALCULATOR!$C$21,'VTG EFF'!$P$4:$Q$10,2)*0.6</f>
        <v>9001120</v>
      </c>
      <c r="C108" s="135">
        <f>$K$3*C96*VLOOKUP(CALCULATOR!$C$21,'VTG EFF'!$P$4:$Q$10,2)*0.6</f>
        <v>8966880</v>
      </c>
      <c r="D108" s="135">
        <f>$K$3*D96*VLOOKUP(CALCULATOR!$C$21,'VTG EFF'!$P$4:$Q$10,2)*0.6</f>
        <v>8949760</v>
      </c>
      <c r="E108" s="135">
        <f>$K$3*E96*VLOOKUP(CALCULATOR!$C$21,'VTG EFF'!$P$4:$Q$10,2)*0.6</f>
        <v>8949760</v>
      </c>
      <c r="F108" s="135">
        <f>$K$3*F96*VLOOKUP(CALCULATOR!$C$21,'VTG EFF'!$P$4:$Q$10,2)*0.6</f>
        <v>8949760</v>
      </c>
      <c r="G108" s="135">
        <f>$K$3*G96*VLOOKUP(CALCULATOR!$C$21,'VTG EFF'!$P$4:$Q$10,2)*0.6</f>
        <v>8949760</v>
      </c>
      <c r="H108" s="135">
        <f>$K$3*H96*VLOOKUP(CALCULATOR!$C$21,'VTG EFF'!$P$4:$Q$10,2)*0.6</f>
        <v>8966880</v>
      </c>
      <c r="I108" s="135">
        <f>$K$3*I96*VLOOKUP(CALCULATOR!$C$21,'VTG EFF'!$P$4:$Q$10,2)*0.6</f>
        <v>9001120</v>
      </c>
      <c r="J108" s="135">
        <f>$K$3*J96*VLOOKUP(CALCULATOR!$C$21,'VTG EFF'!$P$4:$Q$10,2)*0.6</f>
        <v>9052480</v>
      </c>
      <c r="K108" s="135">
        <f>$K$3*K96*VLOOKUP(CALCULATOR!$C$21,'VTG EFF'!$P$4:$Q$10,2)*0.6</f>
        <v>9120960</v>
      </c>
      <c r="L108" s="135">
        <f>$K$3*L96*VLOOKUP(CALCULATOR!$C$21,'VTG EFF'!$P$4:$Q$10,2)*0.6</f>
        <v>9230400</v>
      </c>
      <c r="M108" s="135">
        <f>$K$3*M96*VLOOKUP(CALCULATOR!$C$21,'VTG EFF'!$P$4:$Q$10,2)*0.6</f>
        <v>9290400</v>
      </c>
      <c r="N108" s="135">
        <f>$K$3*N96*VLOOKUP(CALCULATOR!$C$21,'VTG EFF'!$P$4:$Q$10,2)*0.6</f>
        <v>9326400</v>
      </c>
      <c r="O108" s="135">
        <f>$K$3*O96*VLOOKUP(CALCULATOR!$C$21,'VTG EFF'!$P$4:$Q$10,2)*0.6</f>
        <v>9338400</v>
      </c>
      <c r="P108" s="135">
        <f>$K$3*P96*VLOOKUP(CALCULATOR!$C$21,'VTG EFF'!$P$4:$Q$10,2)*0.6</f>
        <v>9362400</v>
      </c>
      <c r="Q108" s="135">
        <f>$K$3*Q96*VLOOKUP(CALCULATOR!$C$21,'VTG EFF'!$P$4:$Q$10,2)*0.6</f>
        <v>9338400</v>
      </c>
      <c r="R108" s="135">
        <f>$K$3*R96*VLOOKUP(CALCULATOR!$C$21,'VTG EFF'!$P$4:$Q$10,2)*0.6</f>
        <v>9326400</v>
      </c>
      <c r="S108" s="135">
        <f>$K$3*S96*VLOOKUP(CALCULATOR!$C$21,'VTG EFF'!$P$4:$Q$10,2)*0.6</f>
        <v>9290400</v>
      </c>
      <c r="T108" s="135">
        <f>$K$3*T96*VLOOKUP(CALCULATOR!$C$21,'VTG EFF'!$P$4:$Q$10,2)*0.6</f>
        <v>9254400</v>
      </c>
      <c r="U108" s="135">
        <f>$K$3*U96*VLOOKUP(CALCULATOR!$C$21,'VTG EFF'!$P$4:$Q$10,2)*0.6</f>
        <v>9218400</v>
      </c>
      <c r="V108" s="135">
        <f>$K$3*V96*VLOOKUP(CALCULATOR!$C$21,'VTG EFF'!$P$4:$Q$10,2)*0.6</f>
        <v>9120960</v>
      </c>
      <c r="W108" s="135">
        <f>$K$3*W96*VLOOKUP(CALCULATOR!$C$21,'VTG EFF'!$P$4:$Q$10,2)*0.6</f>
        <v>9069600</v>
      </c>
      <c r="X108" s="135">
        <f>$K$3*X96*VLOOKUP(CALCULATOR!$C$21,'VTG EFF'!$P$4:$Q$10,2)*0.6</f>
        <v>9052480</v>
      </c>
      <c r="Y108" s="135">
        <f>$K$3*Y96*VLOOKUP(CALCULATOR!$C$21,'VTG EFF'!$P$4:$Q$10,2)*0.6</f>
        <v>9018240</v>
      </c>
    </row>
    <row r="109" spans="1:25" x14ac:dyDescent="0.2">
      <c r="A109" s="305" t="s">
        <v>253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7"/>
    </row>
    <row r="110" spans="1:25" x14ac:dyDescent="0.2">
      <c r="A110" s="133"/>
      <c r="B110" s="135">
        <f>$K$3*B98*VLOOKUP(CALCULATOR!$C$21,'VTG EFF'!$P$4:$Q$10,2)*0.8</f>
        <v>11883946.666666668</v>
      </c>
      <c r="C110" s="135">
        <f>$K$3*C98*VLOOKUP(CALCULATOR!$C$21,'VTG EFF'!$P$4:$Q$10,2)*0.8</f>
        <v>11838720</v>
      </c>
      <c r="D110" s="135">
        <f>$K$3*D98*VLOOKUP(CALCULATOR!$C$21,'VTG EFF'!$P$4:$Q$10,2)*0.8</f>
        <v>11816106.666666668</v>
      </c>
      <c r="E110" s="135">
        <f>$K$3*E98*VLOOKUP(CALCULATOR!$C$21,'VTG EFF'!$P$4:$Q$10,2)*0.8</f>
        <v>11816106.666666668</v>
      </c>
      <c r="F110" s="135">
        <f>$K$3*F98*VLOOKUP(CALCULATOR!$C$21,'VTG EFF'!$P$4:$Q$10,2)*0.8</f>
        <v>11816106.666666668</v>
      </c>
      <c r="G110" s="135">
        <f>$K$3*G98*VLOOKUP(CALCULATOR!$C$21,'VTG EFF'!$P$4:$Q$10,2)*0.8</f>
        <v>11816106.666666668</v>
      </c>
      <c r="H110" s="135">
        <f>$K$3*H98*VLOOKUP(CALCULATOR!$C$21,'VTG EFF'!$P$4:$Q$10,2)*0.8</f>
        <v>11838720</v>
      </c>
      <c r="I110" s="135">
        <f>$K$3*I98*VLOOKUP(CALCULATOR!$C$21,'VTG EFF'!$P$4:$Q$10,2)*0.8</f>
        <v>11883946.666666668</v>
      </c>
      <c r="J110" s="135">
        <f>$K$3*J98*VLOOKUP(CALCULATOR!$C$21,'VTG EFF'!$P$4:$Q$10,2)*0.8</f>
        <v>11951786.666666666</v>
      </c>
      <c r="K110" s="135">
        <f>$K$3*K98*VLOOKUP(CALCULATOR!$C$21,'VTG EFF'!$P$4:$Q$10,2)*0.8</f>
        <v>12042240</v>
      </c>
      <c r="L110" s="135">
        <f>$K$3*L98*VLOOKUP(CALCULATOR!$C$21,'VTG EFF'!$P$4:$Q$10,2)*0.8</f>
        <v>12149759.999999998</v>
      </c>
      <c r="M110" s="135">
        <f>$K$3*M98*VLOOKUP(CALCULATOR!$C$21,'VTG EFF'!$P$4:$Q$10,2)*0.8</f>
        <v>12252160</v>
      </c>
      <c r="N110" s="135">
        <f>$K$3*N98*VLOOKUP(CALCULATOR!$C$21,'VTG EFF'!$P$4:$Q$10,2)*0.8</f>
        <v>12313600</v>
      </c>
      <c r="O110" s="135">
        <f>$K$3*O98*VLOOKUP(CALCULATOR!$C$21,'VTG EFF'!$P$4:$Q$10,2)*0.8</f>
        <v>12334080</v>
      </c>
      <c r="P110" s="135">
        <f>$K$3*P98*VLOOKUP(CALCULATOR!$C$21,'VTG EFF'!$P$4:$Q$10,2)*0.8</f>
        <v>12375040</v>
      </c>
      <c r="Q110" s="135">
        <f>$K$3*Q98*VLOOKUP(CALCULATOR!$C$21,'VTG EFF'!$P$4:$Q$10,2)*0.8</f>
        <v>12334080</v>
      </c>
      <c r="R110" s="135">
        <f>$K$3*R98*VLOOKUP(CALCULATOR!$C$21,'VTG EFF'!$P$4:$Q$10,2)*0.8</f>
        <v>12313600</v>
      </c>
      <c r="S110" s="135">
        <f>$K$3*S98*VLOOKUP(CALCULATOR!$C$21,'VTG EFF'!$P$4:$Q$10,2)*0.8</f>
        <v>12252160</v>
      </c>
      <c r="T110" s="135">
        <f>$K$3*T98*VLOOKUP(CALCULATOR!$C$21,'VTG EFF'!$P$4:$Q$10,2)*0.8</f>
        <v>12190720</v>
      </c>
      <c r="U110" s="135">
        <f>$K$3*U98*VLOOKUP(CALCULATOR!$C$21,'VTG EFF'!$P$4:$Q$10,2)*0.8</f>
        <v>12129280</v>
      </c>
      <c r="V110" s="135">
        <f>$K$3*V98*VLOOKUP(CALCULATOR!$C$21,'VTG EFF'!$P$4:$Q$10,2)*0.8</f>
        <v>12042240</v>
      </c>
      <c r="W110" s="135">
        <f>$K$3*W98*VLOOKUP(CALCULATOR!$C$21,'VTG EFF'!$P$4:$Q$10,2)*0.8</f>
        <v>11974400</v>
      </c>
      <c r="X110" s="135">
        <f>$K$3*X98*VLOOKUP(CALCULATOR!$C$21,'VTG EFF'!$P$4:$Q$10,2)*0.8</f>
        <v>11951786.666666666</v>
      </c>
      <c r="Y110" s="135">
        <f>$K$3*Y98*VLOOKUP(CALCULATOR!$C$21,'VTG EFF'!$P$4:$Q$10,2)*0.8</f>
        <v>11906560</v>
      </c>
    </row>
    <row r="111" spans="1:25" x14ac:dyDescent="0.2">
      <c r="A111" s="305" t="s">
        <v>254</v>
      </c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7"/>
    </row>
    <row r="112" spans="1:25" x14ac:dyDescent="0.2">
      <c r="A112" s="133"/>
      <c r="B112" s="135">
        <f>$K$3*B100*VLOOKUP(CALCULATOR!$C$21,'VTG EFF'!$P$4:$Q$10,2)*0.9</f>
        <v>13229280.000000002</v>
      </c>
      <c r="C112" s="135">
        <f>$K$3*C100*VLOOKUP(CALCULATOR!$C$21,'VTG EFF'!$P$4:$Q$10,2)*0.9</f>
        <v>13180320</v>
      </c>
      <c r="D112" s="135">
        <f>$K$3*D100*VLOOKUP(CALCULATOR!$C$21,'VTG EFF'!$P$4:$Q$10,2)*0.9</f>
        <v>13155840</v>
      </c>
      <c r="E112" s="135">
        <f>$K$3*E100*VLOOKUP(CALCULATOR!$C$21,'VTG EFF'!$P$4:$Q$10,2)*0.9</f>
        <v>13155840</v>
      </c>
      <c r="F112" s="135">
        <f>$K$3*F100*VLOOKUP(CALCULATOR!$C$21,'VTG EFF'!$P$4:$Q$10,2)*0.9</f>
        <v>13155840</v>
      </c>
      <c r="G112" s="135">
        <f>$K$3*G100*VLOOKUP(CALCULATOR!$C$21,'VTG EFF'!$P$4:$Q$10,2)*0.9</f>
        <v>13155840</v>
      </c>
      <c r="H112" s="135">
        <f>$K$3*H100*VLOOKUP(CALCULATOR!$C$21,'VTG EFF'!$P$4:$Q$10,2)*0.9</f>
        <v>13180320</v>
      </c>
      <c r="I112" s="135">
        <f>$K$3*I100*VLOOKUP(CALCULATOR!$C$21,'VTG EFF'!$P$4:$Q$10,2)*0.9</f>
        <v>13229280.000000002</v>
      </c>
      <c r="J112" s="135">
        <f>$K$3*J100*VLOOKUP(CALCULATOR!$C$21,'VTG EFF'!$P$4:$Q$10,2)*0.9</f>
        <v>13302720</v>
      </c>
      <c r="K112" s="135">
        <f>$K$3*K100*VLOOKUP(CALCULATOR!$C$21,'VTG EFF'!$P$4:$Q$10,2)*0.9</f>
        <v>13400640</v>
      </c>
      <c r="L112" s="135">
        <f>$K$3*L100*VLOOKUP(CALCULATOR!$C$21,'VTG EFF'!$P$4:$Q$10,2)*0.9</f>
        <v>13487040</v>
      </c>
      <c r="M112" s="135">
        <f>$K$3*M100*VLOOKUP(CALCULATOR!$C$21,'VTG EFF'!$P$4:$Q$10,2)*0.9</f>
        <v>13616640</v>
      </c>
      <c r="N112" s="135">
        <f>$K$3*N100*VLOOKUP(CALCULATOR!$C$21,'VTG EFF'!$P$4:$Q$10,2)*0.9</f>
        <v>13694400</v>
      </c>
      <c r="O112" s="135">
        <f>$K$3*O100*VLOOKUP(CALCULATOR!$C$21,'VTG EFF'!$P$4:$Q$10,2)*0.9</f>
        <v>13720320</v>
      </c>
      <c r="P112" s="135">
        <f>$K$3*P100*VLOOKUP(CALCULATOR!$C$21,'VTG EFF'!$P$4:$Q$10,2)*0.9</f>
        <v>13772160</v>
      </c>
      <c r="Q112" s="135">
        <f>$K$3*Q100*VLOOKUP(CALCULATOR!$C$21,'VTG EFF'!$P$4:$Q$10,2)*0.9</f>
        <v>13720320</v>
      </c>
      <c r="R112" s="135">
        <f>$K$3*R100*VLOOKUP(CALCULATOR!$C$21,'VTG EFF'!$P$4:$Q$10,2)*0.9</f>
        <v>13694400</v>
      </c>
      <c r="S112" s="135">
        <f>$K$3*S100*VLOOKUP(CALCULATOR!$C$21,'VTG EFF'!$P$4:$Q$10,2)*0.9</f>
        <v>13616640</v>
      </c>
      <c r="T112" s="135">
        <f>$K$3*T100*VLOOKUP(CALCULATOR!$C$21,'VTG EFF'!$P$4:$Q$10,2)*0.9</f>
        <v>13538879.999999998</v>
      </c>
      <c r="U112" s="135">
        <f>$K$3*U100*VLOOKUP(CALCULATOR!$C$21,'VTG EFF'!$P$4:$Q$10,2)*0.9</f>
        <v>13461120.000000002</v>
      </c>
      <c r="V112" s="135">
        <f>$K$3*V100*VLOOKUP(CALCULATOR!$C$21,'VTG EFF'!$P$4:$Q$10,2)*0.9</f>
        <v>13400640</v>
      </c>
      <c r="W112" s="135">
        <f>$K$3*W100*VLOOKUP(CALCULATOR!$C$21,'VTG EFF'!$P$4:$Q$10,2)*0.9</f>
        <v>13327200</v>
      </c>
      <c r="X112" s="135">
        <f>$K$3*X100*VLOOKUP(CALCULATOR!$C$21,'VTG EFF'!$P$4:$Q$10,2)*0.9</f>
        <v>13302720</v>
      </c>
      <c r="Y112" s="135">
        <f>$K$3*Y100*VLOOKUP(CALCULATOR!$C$21,'VTG EFF'!$P$4:$Q$10,2)*0.9</f>
        <v>13253759.999999998</v>
      </c>
    </row>
    <row r="113" spans="1:25" x14ac:dyDescent="0.2">
      <c r="A113" s="148" t="s">
        <v>197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50"/>
    </row>
    <row r="114" spans="1:25" x14ac:dyDescent="0.2">
      <c r="A114" s="133"/>
      <c r="B114" s="155">
        <f>IF(B88=0,"",IF(B104&gt;B102,B92,IF(B106&gt;B102,B94,IF(B108&gt;B102,B96,IF(B$32&gt;B102,B98,B100)))))</f>
        <v>0.93761666666666665</v>
      </c>
      <c r="C114" s="155">
        <f t="shared" ref="C114:Y114" si="51">IF(C88=0,"",IF(C104&gt;C102,C92,IF(C106&gt;C102,C94,IF(C108&gt;C102,C96,IF(C$32&gt;C102,C98,C100)))))</f>
        <v>0.93405000000000005</v>
      </c>
      <c r="D114" s="155">
        <f t="shared" si="51"/>
        <v>0.93226666666666658</v>
      </c>
      <c r="E114" s="155">
        <f t="shared" si="51"/>
        <v>0.93226666666666658</v>
      </c>
      <c r="F114" s="155">
        <f t="shared" si="51"/>
        <v>0.93226666666666658</v>
      </c>
      <c r="G114" s="155">
        <f t="shared" si="51"/>
        <v>0.93226666666666658</v>
      </c>
      <c r="H114" s="155">
        <f t="shared" si="51"/>
        <v>0.93405000000000005</v>
      </c>
      <c r="I114" s="155">
        <f t="shared" si="51"/>
        <v>0.93761666666666665</v>
      </c>
      <c r="J114" s="155">
        <f t="shared" si="51"/>
        <v>0.94296666666666662</v>
      </c>
      <c r="K114" s="155">
        <f t="shared" si="51"/>
        <v>0.95799999999999996</v>
      </c>
      <c r="L114" s="155">
        <f t="shared" si="51"/>
        <v>0.97039999999999993</v>
      </c>
      <c r="M114" s="155">
        <f t="shared" si="51"/>
        <v>0.97640000000000005</v>
      </c>
      <c r="N114" s="155">
        <f t="shared" si="51"/>
        <v>0.98</v>
      </c>
      <c r="O114" s="155">
        <f t="shared" si="51"/>
        <v>0.98120000000000007</v>
      </c>
      <c r="P114" s="155">
        <f t="shared" si="51"/>
        <v>0.98360000000000003</v>
      </c>
      <c r="Q114" s="155">
        <f t="shared" si="51"/>
        <v>0.98120000000000007</v>
      </c>
      <c r="R114" s="155">
        <f t="shared" si="51"/>
        <v>0.98</v>
      </c>
      <c r="S114" s="155">
        <f t="shared" si="51"/>
        <v>0.97640000000000005</v>
      </c>
      <c r="T114" s="155">
        <f t="shared" si="51"/>
        <v>0.9728</v>
      </c>
      <c r="U114" s="155">
        <f t="shared" si="51"/>
        <v>0.96920000000000006</v>
      </c>
      <c r="V114" s="155">
        <f t="shared" si="51"/>
        <v>0.95799999999999996</v>
      </c>
      <c r="W114" s="155">
        <f t="shared" si="51"/>
        <v>0.94474999999999998</v>
      </c>
      <c r="X114" s="155">
        <f t="shared" si="51"/>
        <v>0.94296666666666662</v>
      </c>
      <c r="Y114" s="155">
        <f t="shared" si="51"/>
        <v>0.93940000000000001</v>
      </c>
    </row>
    <row r="115" spans="1:25" x14ac:dyDescent="0.2">
      <c r="A115" s="302" t="s">
        <v>230</v>
      </c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4"/>
    </row>
    <row r="116" spans="1:25" x14ac:dyDescent="0.2">
      <c r="A116" s="133"/>
      <c r="B116" s="135">
        <f>IF(ISNUMBER(B114),IF(B88=0,0,B102/B114),0)</f>
        <v>7363467.2190565756</v>
      </c>
      <c r="C116" s="135">
        <f t="shared" ref="C116:Y116" si="52">IF(ISNUMBER(C114),IF(C88=0,0,C102/C114),0)</f>
        <v>7567574.7023017304</v>
      </c>
      <c r="D116" s="135">
        <f t="shared" si="52"/>
        <v>7758377.4803297715</v>
      </c>
      <c r="E116" s="135">
        <f t="shared" si="52"/>
        <v>7758377.4803297715</v>
      </c>
      <c r="F116" s="135">
        <f t="shared" si="52"/>
        <v>7758377.4803297715</v>
      </c>
      <c r="G116" s="135">
        <f t="shared" si="52"/>
        <v>7758377.4803297715</v>
      </c>
      <c r="H116" s="135">
        <f t="shared" si="52"/>
        <v>7567574.7023017304</v>
      </c>
      <c r="I116" s="135">
        <f t="shared" si="52"/>
        <v>7363467.2190565756</v>
      </c>
      <c r="J116" s="135">
        <f t="shared" si="52"/>
        <v>6973038.0703666713</v>
      </c>
      <c r="K116" s="135">
        <f t="shared" si="52"/>
        <v>6348843.19501244</v>
      </c>
      <c r="L116" s="135">
        <f t="shared" si="52"/>
        <v>5759522.9759794017</v>
      </c>
      <c r="M116" s="135">
        <f t="shared" si="52"/>
        <v>5219060.2324445965</v>
      </c>
      <c r="N116" s="135">
        <f t="shared" si="52"/>
        <v>4864411.51803187</v>
      </c>
      <c r="O116" s="135">
        <f t="shared" si="52"/>
        <v>4690929.194891355</v>
      </c>
      <c r="P116" s="135">
        <f t="shared" si="52"/>
        <v>4512358.8495156169</v>
      </c>
      <c r="Q116" s="135">
        <f t="shared" si="52"/>
        <v>4690929.194891355</v>
      </c>
      <c r="R116" s="135">
        <f t="shared" si="52"/>
        <v>4864411.51803187</v>
      </c>
      <c r="S116" s="135">
        <f t="shared" si="52"/>
        <v>5219060.2324445965</v>
      </c>
      <c r="T116" s="135">
        <f t="shared" si="52"/>
        <v>5576333.8139870223</v>
      </c>
      <c r="U116" s="135">
        <f t="shared" si="52"/>
        <v>5936261.512107146</v>
      </c>
      <c r="V116" s="135">
        <f t="shared" si="52"/>
        <v>6348843.19501244</v>
      </c>
      <c r="W116" s="135">
        <f t="shared" si="52"/>
        <v>6785878.7024181942</v>
      </c>
      <c r="X116" s="135">
        <f t="shared" si="52"/>
        <v>6973038.0703666713</v>
      </c>
      <c r="Y116" s="135">
        <f t="shared" si="52"/>
        <v>7174500.7743211202</v>
      </c>
    </row>
    <row r="119" spans="1:25" x14ac:dyDescent="0.2">
      <c r="A119" s="122"/>
      <c r="B119" s="122"/>
      <c r="C119" s="122"/>
      <c r="D119" s="122"/>
      <c r="E119" s="122"/>
      <c r="F119" s="122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</row>
    <row r="120" spans="1:25" x14ac:dyDescent="0.2">
      <c r="A120" s="311" t="s">
        <v>225</v>
      </c>
      <c r="B120" s="312"/>
      <c r="C120" s="313"/>
      <c r="D120" s="314" t="s">
        <v>175</v>
      </c>
      <c r="E120" s="315"/>
      <c r="F120" s="316"/>
      <c r="G120" s="187"/>
      <c r="H120" s="311" t="s">
        <v>239</v>
      </c>
      <c r="I120" s="312"/>
      <c r="J120" s="313"/>
      <c r="K120" s="188">
        <f>CALCULATOR!$C$22</f>
        <v>4</v>
      </c>
      <c r="L120" s="187"/>
      <c r="M120" s="311" t="s">
        <v>226</v>
      </c>
      <c r="N120" s="312"/>
      <c r="O120" s="313"/>
      <c r="P120" s="190">
        <f t="array" ref="P120">AVERAGE(IF(ISNUMBER(B153:Y153),B153:Y153,FALSE))</f>
        <v>0.98622500000000013</v>
      </c>
      <c r="Q120" s="189"/>
      <c r="R120" s="311" t="s">
        <v>260</v>
      </c>
      <c r="S120" s="312"/>
      <c r="T120" s="313"/>
      <c r="U120" s="317">
        <f>SUM($B155:$Y155)*30</f>
        <v>2897562885.8907938</v>
      </c>
      <c r="V120" s="318"/>
      <c r="W120" s="137"/>
      <c r="X120" s="137"/>
      <c r="Y120" s="137"/>
    </row>
    <row r="121" spans="1:25" x14ac:dyDescent="0.2">
      <c r="A121" s="122"/>
      <c r="B121" s="122"/>
      <c r="C121" s="122"/>
      <c r="D121" s="122"/>
      <c r="E121" s="122"/>
      <c r="F121" s="122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</row>
    <row r="122" spans="1:25" x14ac:dyDescent="0.2">
      <c r="A122" s="308" t="s">
        <v>196</v>
      </c>
      <c r="B122" s="309"/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10"/>
    </row>
    <row r="123" spans="1:25" x14ac:dyDescent="0.2">
      <c r="A123" s="126"/>
      <c r="B123" s="126">
        <v>1</v>
      </c>
      <c r="C123" s="127">
        <f t="shared" ref="C123" si="53">B123+1</f>
        <v>2</v>
      </c>
      <c r="D123" s="127">
        <f t="shared" ref="D123" si="54">C123+1</f>
        <v>3</v>
      </c>
      <c r="E123" s="127">
        <f t="shared" ref="E123" si="55">D123+1</f>
        <v>4</v>
      </c>
      <c r="F123" s="127">
        <f t="shared" ref="F123" si="56">E123+1</f>
        <v>5</v>
      </c>
      <c r="G123" s="127">
        <f t="shared" ref="G123" si="57">F123+1</f>
        <v>6</v>
      </c>
      <c r="H123" s="127">
        <f t="shared" ref="H123" si="58">G123+1</f>
        <v>7</v>
      </c>
      <c r="I123" s="127">
        <f t="shared" ref="I123" si="59">H123+1</f>
        <v>8</v>
      </c>
      <c r="J123" s="127">
        <f t="shared" ref="J123" si="60">I123+1</f>
        <v>9</v>
      </c>
      <c r="K123" s="127">
        <f t="shared" ref="K123" si="61">J123+1</f>
        <v>10</v>
      </c>
      <c r="L123" s="127">
        <f t="shared" ref="L123" si="62">K123+1</f>
        <v>11</v>
      </c>
      <c r="M123" s="127">
        <f t="shared" ref="M123" si="63">L123+1</f>
        <v>12</v>
      </c>
      <c r="N123" s="127">
        <f t="shared" ref="N123" si="64">M123+1</f>
        <v>13</v>
      </c>
      <c r="O123" s="127">
        <f t="shared" ref="O123" si="65">N123+1</f>
        <v>14</v>
      </c>
      <c r="P123" s="127">
        <f t="shared" ref="P123" si="66">O123+1</f>
        <v>15</v>
      </c>
      <c r="Q123" s="127">
        <f t="shared" ref="Q123" si="67">P123+1</f>
        <v>16</v>
      </c>
      <c r="R123" s="127">
        <f t="shared" ref="R123" si="68">Q123+1</f>
        <v>17</v>
      </c>
      <c r="S123" s="127">
        <f t="shared" ref="S123" si="69">R123+1</f>
        <v>18</v>
      </c>
      <c r="T123" s="127">
        <f t="shared" ref="T123" si="70">S123+1</f>
        <v>19</v>
      </c>
      <c r="U123" s="127">
        <f t="shared" ref="U123" si="71">T123+1</f>
        <v>20</v>
      </c>
      <c r="V123" s="127">
        <f t="shared" ref="V123" si="72">U123+1</f>
        <v>21</v>
      </c>
      <c r="W123" s="127">
        <f t="shared" ref="W123" si="73">V123+1</f>
        <v>22</v>
      </c>
      <c r="X123" s="127">
        <f t="shared" ref="X123" si="74">W123+1</f>
        <v>23</v>
      </c>
      <c r="Y123" s="127">
        <f t="shared" ref="Y123" si="75">X123+1</f>
        <v>24</v>
      </c>
    </row>
    <row r="124" spans="1:25" x14ac:dyDescent="0.2">
      <c r="A124" s="302" t="s">
        <v>229</v>
      </c>
      <c r="B124" s="303"/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4"/>
    </row>
    <row r="125" spans="1:25" x14ac:dyDescent="0.2">
      <c r="A125" s="129"/>
      <c r="B125" s="130">
        <f>ROUND(VLOOKUP($D120,'HOURLY TEMP CALC'!$B$2:$AE$15,B$6+6,FALSE),0)</f>
        <v>40</v>
      </c>
      <c r="C125" s="130">
        <f>ROUND(VLOOKUP($D120,'HOURLY TEMP CALC'!$B$2:$AE$15,C$6+6,FALSE),0)</f>
        <v>39</v>
      </c>
      <c r="D125" s="130">
        <f>ROUND(VLOOKUP($D120,'HOURLY TEMP CALC'!$B$2:$AE$15,D$6+6,FALSE),0)</f>
        <v>38</v>
      </c>
      <c r="E125" s="130">
        <f>ROUND(VLOOKUP($D120,'HOURLY TEMP CALC'!$B$2:$AE$15,E$6+6,FALSE),0)</f>
        <v>38</v>
      </c>
      <c r="F125" s="130">
        <f>ROUND(VLOOKUP($D120,'HOURLY TEMP CALC'!$B$2:$AE$15,F$6+6,FALSE),0)</f>
        <v>38</v>
      </c>
      <c r="G125" s="130">
        <f>ROUND(VLOOKUP($D120,'HOURLY TEMP CALC'!$B$2:$AE$15,G$6+6,FALSE),0)</f>
        <v>38</v>
      </c>
      <c r="H125" s="130">
        <f>ROUND(VLOOKUP($D120,'HOURLY TEMP CALC'!$B$2:$AE$15,H$6+6,FALSE),0)</f>
        <v>39</v>
      </c>
      <c r="I125" s="130">
        <f>ROUND(VLOOKUP($D120,'HOURLY TEMP CALC'!$B$2:$AE$15,I$6+6,FALSE),0)</f>
        <v>41</v>
      </c>
      <c r="J125" s="130">
        <f>ROUND(VLOOKUP($D120,'HOURLY TEMP CALC'!$B$2:$AE$15,J$6+6,FALSE),0)</f>
        <v>43</v>
      </c>
      <c r="K125" s="130">
        <f>ROUND(VLOOKUP($D120,'HOURLY TEMP CALC'!$B$2:$AE$15,K$6+6,FALSE),0)</f>
        <v>46</v>
      </c>
      <c r="L125" s="130">
        <f>ROUND(VLOOKUP($D120,'HOURLY TEMP CALC'!$B$2:$AE$15,L$6+6,FALSE),0)</f>
        <v>49</v>
      </c>
      <c r="M125" s="130">
        <f>ROUND(VLOOKUP($D120,'HOURLY TEMP CALC'!$B$2:$AE$15,M$6+6,FALSE),0)</f>
        <v>52</v>
      </c>
      <c r="N125" s="130">
        <f>ROUND(VLOOKUP($D120,'HOURLY TEMP CALC'!$B$2:$AE$15,N$6+6,FALSE),0)</f>
        <v>54</v>
      </c>
      <c r="O125" s="130">
        <f>ROUND(VLOOKUP($D120,'HOURLY TEMP CALC'!$B$2:$AE$15,O$6+6,FALSE),0)</f>
        <v>56</v>
      </c>
      <c r="P125" s="130">
        <f>ROUND(VLOOKUP($D120,'HOURLY TEMP CALC'!$B$2:$AE$15,P$6+6,FALSE),0)</f>
        <v>57</v>
      </c>
      <c r="Q125" s="130">
        <f>ROUND(VLOOKUP($D120,'HOURLY TEMP CALC'!$B$2:$AE$15,Q$6+6,FALSE),0)</f>
        <v>56</v>
      </c>
      <c r="R125" s="130">
        <f>ROUND(VLOOKUP($D120,'HOURLY TEMP CALC'!$B$2:$AE$15,R$6+6,FALSE),0)</f>
        <v>55</v>
      </c>
      <c r="S125" s="130">
        <f>ROUND(VLOOKUP($D120,'HOURLY TEMP CALC'!$B$2:$AE$15,S$6+6,FALSE),0)</f>
        <v>53</v>
      </c>
      <c r="T125" s="130">
        <f>ROUND(VLOOKUP($D120,'HOURLY TEMP CALC'!$B$2:$AE$15,T$6+6,FALSE),0)</f>
        <v>50</v>
      </c>
      <c r="U125" s="130">
        <f>ROUND(VLOOKUP($D120,'HOURLY TEMP CALC'!$B$2:$AE$15,U$6+6,FALSE),0)</f>
        <v>48</v>
      </c>
      <c r="V125" s="130">
        <f>ROUND(VLOOKUP($D120,'HOURLY TEMP CALC'!$B$2:$AE$15,V$6+6,FALSE),0)</f>
        <v>45</v>
      </c>
      <c r="W125" s="130">
        <f>ROUND(VLOOKUP($D120,'HOURLY TEMP CALC'!$B$2:$AE$15,W$6+6,FALSE),0)</f>
        <v>44</v>
      </c>
      <c r="X125" s="130">
        <f>ROUND(VLOOKUP($D120,'HOURLY TEMP CALC'!$B$2:$AE$15,X$6+6,FALSE),0)</f>
        <v>42</v>
      </c>
      <c r="Y125" s="130">
        <f>ROUND(VLOOKUP($D120,'HOURLY TEMP CALC'!$B$2:$AE$15,Y$6+6,FALSE),0)</f>
        <v>41</v>
      </c>
    </row>
    <row r="126" spans="1:25" x14ac:dyDescent="0.2">
      <c r="A126" s="302" t="s">
        <v>227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4"/>
    </row>
    <row r="127" spans="1:25" x14ac:dyDescent="0.2">
      <c r="A127" s="129"/>
      <c r="B127" s="131">
        <f>IF(B125&gt;=CALCULATOR!$C$28,0,VLOOKUP(B125,'OUTDOOR RESET'!$B$10:$C$112,2,FALSE))</f>
        <v>112</v>
      </c>
      <c r="C127" s="131">
        <f>IF(C125&gt;=CALCULATOR!$C$28,0,VLOOKUP(C125,'OUTDOOR RESET'!$B$10:$C$112,2,FALSE))</f>
        <v>113</v>
      </c>
      <c r="D127" s="131">
        <f>IF(D125&gt;=CALCULATOR!$C$28,0,VLOOKUP(D125,'OUTDOOR RESET'!$B$10:$C$112,2,FALSE))</f>
        <v>115</v>
      </c>
      <c r="E127" s="131">
        <f>IF(E125&gt;=CALCULATOR!$C$28,0,VLOOKUP(E125,'OUTDOOR RESET'!$B$10:$C$112,2,FALSE))</f>
        <v>115</v>
      </c>
      <c r="F127" s="131">
        <f>IF(F125&gt;=CALCULATOR!$C$28,0,VLOOKUP(F125,'OUTDOOR RESET'!$B$10:$C$112,2,FALSE))</f>
        <v>115</v>
      </c>
      <c r="G127" s="131">
        <f>IF(G125&gt;=CALCULATOR!$C$28,0,VLOOKUP(G125,'OUTDOOR RESET'!$B$10:$C$112,2,FALSE))</f>
        <v>115</v>
      </c>
      <c r="H127" s="131">
        <f>IF(H125&gt;=CALCULATOR!$C$28,0,VLOOKUP(H125,'OUTDOOR RESET'!$B$10:$C$112,2,FALSE))</f>
        <v>113</v>
      </c>
      <c r="I127" s="131">
        <f>IF(I125&gt;=CALCULATOR!$C$28,0,VLOOKUP(I125,'OUTDOOR RESET'!$B$10:$C$112,2,FALSE))</f>
        <v>110</v>
      </c>
      <c r="J127" s="131">
        <f>IF(J125&gt;=CALCULATOR!$C$28,0,VLOOKUP(J125,'OUTDOOR RESET'!$B$10:$C$112,2,FALSE))</f>
        <v>107</v>
      </c>
      <c r="K127" s="131">
        <f>IF(K125&gt;=CALCULATOR!$C$28,0,VLOOKUP(K125,'OUTDOOR RESET'!$B$10:$C$112,2,FALSE))</f>
        <v>103</v>
      </c>
      <c r="L127" s="131">
        <f>IF(L125&gt;=CALCULATOR!$C$28,0,VLOOKUP(L125,'OUTDOOR RESET'!$B$10:$C$112,2,FALSE))</f>
        <v>99</v>
      </c>
      <c r="M127" s="131">
        <f>IF(M125&gt;=CALCULATOR!$C$28,0,VLOOKUP(M125,'OUTDOOR RESET'!$B$10:$C$112,2,FALSE))</f>
        <v>94</v>
      </c>
      <c r="N127" s="131">
        <f>IF(N125&gt;=CALCULATOR!$C$28,0,VLOOKUP(N125,'OUTDOOR RESET'!$B$10:$C$112,2,FALSE))</f>
        <v>91</v>
      </c>
      <c r="O127" s="131">
        <f>IF(O125&gt;=CALCULATOR!$C$28,0,VLOOKUP(O125,'OUTDOOR RESET'!$B$10:$C$112,2,FALSE))</f>
        <v>89</v>
      </c>
      <c r="P127" s="131">
        <f>IF(P125&gt;=CALCULATOR!$C$28,0,VLOOKUP(P125,'OUTDOOR RESET'!$B$10:$C$112,2,FALSE))</f>
        <v>87</v>
      </c>
      <c r="Q127" s="131">
        <f>IF(Q125&gt;=CALCULATOR!$C$28,0,VLOOKUP(Q125,'OUTDOOR RESET'!$B$10:$C$112,2,FALSE))</f>
        <v>89</v>
      </c>
      <c r="R127" s="131">
        <f>IF(R125&gt;=CALCULATOR!$C$28,0,VLOOKUP(R125,'OUTDOOR RESET'!$B$10:$C$112,2,FALSE))</f>
        <v>90</v>
      </c>
      <c r="S127" s="131">
        <f>IF(S125&gt;=CALCULATOR!$C$28,0,VLOOKUP(S125,'OUTDOOR RESET'!$B$10:$C$112,2,FALSE))</f>
        <v>93</v>
      </c>
      <c r="T127" s="131">
        <f>IF(T125&gt;=CALCULATOR!$C$28,0,VLOOKUP(T125,'OUTDOOR RESET'!$B$10:$C$112,2,FALSE))</f>
        <v>97</v>
      </c>
      <c r="U127" s="131">
        <f>IF(U125&gt;=CALCULATOR!$C$28,0,VLOOKUP(U125,'OUTDOOR RESET'!$B$10:$C$112,2,FALSE))</f>
        <v>100</v>
      </c>
      <c r="V127" s="131">
        <f>IF(V125&gt;=CALCULATOR!$C$28,0,VLOOKUP(V125,'OUTDOOR RESET'!$B$10:$C$112,2,FALSE))</f>
        <v>105</v>
      </c>
      <c r="W127" s="131">
        <f>IF(W125&gt;=CALCULATOR!$C$28,0,VLOOKUP(W125,'OUTDOOR RESET'!$B$10:$C$112,2,FALSE))</f>
        <v>106</v>
      </c>
      <c r="X127" s="131">
        <f>IF(X125&gt;=CALCULATOR!$C$28,0,VLOOKUP(X125,'OUTDOOR RESET'!$B$10:$C$112,2,FALSE))</f>
        <v>109</v>
      </c>
      <c r="Y127" s="131">
        <f>IF(Y125&gt;=CALCULATOR!$C$28,0,VLOOKUP(Y125,'OUTDOOR RESET'!$B$10:$C$112,2,FALSE))</f>
        <v>110</v>
      </c>
    </row>
    <row r="128" spans="1:25" x14ac:dyDescent="0.2">
      <c r="A128" s="302" t="s">
        <v>238</v>
      </c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4"/>
    </row>
    <row r="129" spans="1:25" x14ac:dyDescent="0.2">
      <c r="A129" s="133"/>
      <c r="B129" s="126">
        <f>IF(B127=0,0,B127-CALCULATOR!$C$23)</f>
        <v>92</v>
      </c>
      <c r="C129" s="126">
        <f>IF(C127=0,0,C127-CALCULATOR!$C$23)</f>
        <v>93</v>
      </c>
      <c r="D129" s="126">
        <f>IF(D127=0,0,D127-CALCULATOR!$C$23)</f>
        <v>95</v>
      </c>
      <c r="E129" s="126">
        <f>IF(E127=0,0,E127-CALCULATOR!$C$23)</f>
        <v>95</v>
      </c>
      <c r="F129" s="126">
        <f>IF(F127=0,0,F127-CALCULATOR!$C$23)</f>
        <v>95</v>
      </c>
      <c r="G129" s="126">
        <f>IF(G127=0,0,G127-CALCULATOR!$C$23)</f>
        <v>95</v>
      </c>
      <c r="H129" s="126">
        <f>IF(H127=0,0,H127-CALCULATOR!$C$23)</f>
        <v>93</v>
      </c>
      <c r="I129" s="126">
        <f>IF(I127=0,0,I127-CALCULATOR!$C$23)</f>
        <v>90</v>
      </c>
      <c r="J129" s="126">
        <f>IF(J127=0,0,J127-CALCULATOR!$C$23)</f>
        <v>87</v>
      </c>
      <c r="K129" s="126">
        <f>IF(K127=0,0,K127-CALCULATOR!$C$23)</f>
        <v>83</v>
      </c>
      <c r="L129" s="126">
        <f>IF(L127=0,0,L127-CALCULATOR!$C$23)</f>
        <v>79</v>
      </c>
      <c r="M129" s="126">
        <f>IF(M127=0,0,M127-CALCULATOR!$C$23)</f>
        <v>74</v>
      </c>
      <c r="N129" s="126">
        <f>IF(N127=0,0,N127-CALCULATOR!$C$23)</f>
        <v>71</v>
      </c>
      <c r="O129" s="126">
        <f>IF(O127=0,0,O127-CALCULATOR!$C$23)</f>
        <v>69</v>
      </c>
      <c r="P129" s="126">
        <f>IF(P127=0,0,P127-CALCULATOR!$C$23)</f>
        <v>67</v>
      </c>
      <c r="Q129" s="126">
        <f>IF(Q127=0,0,Q127-CALCULATOR!$C$23)</f>
        <v>69</v>
      </c>
      <c r="R129" s="126">
        <f>IF(R127=0,0,R127-CALCULATOR!$C$23)</f>
        <v>70</v>
      </c>
      <c r="S129" s="126">
        <f>IF(S127=0,0,S127-CALCULATOR!$C$23)</f>
        <v>73</v>
      </c>
      <c r="T129" s="126">
        <f>IF(T127=0,0,T127-CALCULATOR!$C$23)</f>
        <v>77</v>
      </c>
      <c r="U129" s="126">
        <f>IF(U127=0,0,U127-CALCULATOR!$C$23)</f>
        <v>80</v>
      </c>
      <c r="V129" s="126">
        <f>IF(V127=0,0,V127-CALCULATOR!$C$23)</f>
        <v>85</v>
      </c>
      <c r="W129" s="126">
        <f>IF(W127=0,0,W127-CALCULATOR!$C$23)</f>
        <v>86</v>
      </c>
      <c r="X129" s="126">
        <f>IF(X127=0,0,X127-CALCULATOR!$C$23)</f>
        <v>89</v>
      </c>
      <c r="Y129" s="126">
        <f>IF(Y127=0,0,Y127-CALCULATOR!$C$23)</f>
        <v>90</v>
      </c>
    </row>
    <row r="130" spans="1:25" x14ac:dyDescent="0.2">
      <c r="A130" s="302" t="s">
        <v>241</v>
      </c>
      <c r="B130" s="303"/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4"/>
    </row>
    <row r="131" spans="1:25" x14ac:dyDescent="0.2">
      <c r="A131" s="133"/>
      <c r="B131" s="147">
        <f>IF(B129&lt;78,'VTG EFF'!$C$5/100,VLOOKUP(B129,'VTG EFF'!$B$5:$G$87,2,FALSE)/100)</f>
        <v>0.98419999999999996</v>
      </c>
      <c r="C131" s="147">
        <f>IF(C129&lt;78,'VTG EFF'!$C$5/100,VLOOKUP(C129,'VTG EFF'!$B$5:$G$87,2,FALSE)/100)</f>
        <v>0.98304999999999998</v>
      </c>
      <c r="D131" s="147">
        <f>IF(D129&lt;78,'VTG EFF'!$C$5/100,VLOOKUP(D129,'VTG EFF'!$B$5:$G$87,2,FALSE)/100)</f>
        <v>0.98075000000000001</v>
      </c>
      <c r="E131" s="147">
        <f>IF(E129&lt;78,'VTG EFF'!$C$5/100,VLOOKUP(E129,'VTG EFF'!$B$5:$G$87,2,FALSE)/100)</f>
        <v>0.98075000000000001</v>
      </c>
      <c r="F131" s="147">
        <f>IF(F129&lt;78,'VTG EFF'!$C$5/100,VLOOKUP(F129,'VTG EFF'!$B$5:$G$87,2,FALSE)/100)</f>
        <v>0.98075000000000001</v>
      </c>
      <c r="G131" s="147">
        <f>IF(G129&lt;78,'VTG EFF'!$C$5/100,VLOOKUP(G129,'VTG EFF'!$B$5:$G$87,2,FALSE)/100)</f>
        <v>0.98075000000000001</v>
      </c>
      <c r="H131" s="147">
        <f>IF(H129&lt;78,'VTG EFF'!$C$5/100,VLOOKUP(H129,'VTG EFF'!$B$5:$G$87,2,FALSE)/100)</f>
        <v>0.98304999999999998</v>
      </c>
      <c r="I131" s="147">
        <f>IF(I129&lt;78,'VTG EFF'!$C$5/100,VLOOKUP(I129,'VTG EFF'!$B$5:$G$87,2,FALSE)/100)</f>
        <v>0.98650000000000004</v>
      </c>
      <c r="J131" s="147">
        <f>IF(J129&lt;78,'VTG EFF'!$C$5/100,VLOOKUP(J129,'VTG EFF'!$B$5:$G$87,2,FALSE)/100)</f>
        <v>0.98995</v>
      </c>
      <c r="K131" s="147">
        <f>IF(K129&lt;78,'VTG EFF'!$C$5/100,VLOOKUP(K129,'VTG EFF'!$B$5:$G$87,2,FALSE)/100)</f>
        <v>0.99454999999999993</v>
      </c>
      <c r="L131" s="147">
        <f>IF(L129&lt;78,'VTG EFF'!$C$5/100,VLOOKUP(L129,'VTG EFF'!$B$5:$G$87,2,FALSE)/100)</f>
        <v>0.997</v>
      </c>
      <c r="M131" s="147">
        <f>IF(M129&lt;78,'VTG EFF'!$C$5/100,VLOOKUP(M129,'VTG EFF'!$B$5:$G$87,2,FALSE)/100)</f>
        <v>0.997</v>
      </c>
      <c r="N131" s="147">
        <f>IF(N129&lt;78,'VTG EFF'!$C$5/100,VLOOKUP(N129,'VTG EFF'!$B$5:$G$87,2,FALSE)/100)</f>
        <v>0.997</v>
      </c>
      <c r="O131" s="147">
        <f>IF(O129&lt;78,'VTG EFF'!$C$5/100,VLOOKUP(O129,'VTG EFF'!$B$5:$G$87,2,FALSE)/100)</f>
        <v>0.997</v>
      </c>
      <c r="P131" s="147">
        <f>IF(P129&lt;78,'VTG EFF'!$C$5/100,VLOOKUP(P129,'VTG EFF'!$B$5:$G$87,2,FALSE)/100)</f>
        <v>0.997</v>
      </c>
      <c r="Q131" s="147">
        <f>IF(Q129&lt;78,'VTG EFF'!$C$5/100,VLOOKUP(Q129,'VTG EFF'!$B$5:$G$87,2,FALSE)/100)</f>
        <v>0.997</v>
      </c>
      <c r="R131" s="147">
        <f>IF(R129&lt;78,'VTG EFF'!$C$5/100,VLOOKUP(R129,'VTG EFF'!$B$5:$G$87,2,FALSE)/100)</f>
        <v>0.997</v>
      </c>
      <c r="S131" s="147">
        <f>IF(S129&lt;78,'VTG EFF'!$C$5/100,VLOOKUP(S129,'VTG EFF'!$B$5:$G$87,2,FALSE)/100)</f>
        <v>0.997</v>
      </c>
      <c r="T131" s="147">
        <f>IF(T129&lt;78,'VTG EFF'!$C$5/100,VLOOKUP(T129,'VTG EFF'!$B$5:$G$87,2,FALSE)/100)</f>
        <v>0.997</v>
      </c>
      <c r="U131" s="147">
        <f>IF(U129&lt;78,'VTG EFF'!$C$5/100,VLOOKUP(U129,'VTG EFF'!$B$5:$G$87,2,FALSE)/100)</f>
        <v>0.998</v>
      </c>
      <c r="V131" s="147">
        <f>IF(V129&lt;78,'VTG EFF'!$C$5/100,VLOOKUP(V129,'VTG EFF'!$B$5:$G$87,2,FALSE)/100)</f>
        <v>0.99224999999999997</v>
      </c>
      <c r="W131" s="147">
        <f>IF(W129&lt;78,'VTG EFF'!$C$5/100,VLOOKUP(W129,'VTG EFF'!$B$5:$G$87,2,FALSE)/100)</f>
        <v>0.99109999999999998</v>
      </c>
      <c r="X131" s="147">
        <f>IF(X129&lt;78,'VTG EFF'!$C$5/100,VLOOKUP(X129,'VTG EFF'!$B$5:$G$87,2,FALSE)/100)</f>
        <v>0.98765000000000003</v>
      </c>
      <c r="Y131" s="147">
        <f>IF(Y129&lt;78,'VTG EFF'!$C$5/100,VLOOKUP(Y129,'VTG EFF'!$B$5:$G$87,2,FALSE)/100)</f>
        <v>0.98650000000000004</v>
      </c>
    </row>
    <row r="132" spans="1:25" x14ac:dyDescent="0.2">
      <c r="A132" s="302" t="s">
        <v>240</v>
      </c>
      <c r="B132" s="303"/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4"/>
    </row>
    <row r="133" spans="1:25" x14ac:dyDescent="0.2">
      <c r="A133" s="133"/>
      <c r="B133" s="147">
        <f>IF(B129&lt;78,'VTG EFF'!$C$5/100,VLOOKUP(B129,'VTG EFF'!$B$5:$G$87,3,FALSE)/100)</f>
        <v>0.97760000000000002</v>
      </c>
      <c r="C133" s="147">
        <f>IF(C129&lt;78,'VTG EFF'!$C$5/100,VLOOKUP(C129,'VTG EFF'!$B$5:$G$87,3,FALSE)/100)</f>
        <v>0.97640000000000005</v>
      </c>
      <c r="D133" s="147">
        <f>IF(D129&lt;78,'VTG EFF'!$C$5/100,VLOOKUP(D129,'VTG EFF'!$B$5:$G$87,3,FALSE)/100)</f>
        <v>0.97400000000000009</v>
      </c>
      <c r="E133" s="147">
        <f>IF(E129&lt;78,'VTG EFF'!$C$5/100,VLOOKUP(E129,'VTG EFF'!$B$5:$G$87,3,FALSE)/100)</f>
        <v>0.97400000000000009</v>
      </c>
      <c r="F133" s="147">
        <f>IF(F129&lt;78,'VTG EFF'!$C$5/100,VLOOKUP(F129,'VTG EFF'!$B$5:$G$87,3,FALSE)/100)</f>
        <v>0.97400000000000009</v>
      </c>
      <c r="G133" s="147">
        <f>IF(G129&lt;78,'VTG EFF'!$C$5/100,VLOOKUP(G129,'VTG EFF'!$B$5:$G$87,3,FALSE)/100)</f>
        <v>0.97400000000000009</v>
      </c>
      <c r="H133" s="147">
        <f>IF(H129&lt;78,'VTG EFF'!$C$5/100,VLOOKUP(H129,'VTG EFF'!$B$5:$G$87,3,FALSE)/100)</f>
        <v>0.97640000000000005</v>
      </c>
      <c r="I133" s="147">
        <f>IF(I129&lt;78,'VTG EFF'!$C$5/100,VLOOKUP(I129,'VTG EFF'!$B$5:$G$87,3,FALSE)/100)</f>
        <v>0.98</v>
      </c>
      <c r="J133" s="147">
        <f>IF(J129&lt;78,'VTG EFF'!$C$5/100,VLOOKUP(J129,'VTG EFF'!$B$5:$G$87,3,FALSE)/100)</f>
        <v>0.98360000000000003</v>
      </c>
      <c r="K133" s="147">
        <f>IF(K129&lt;78,'VTG EFF'!$C$5/100,VLOOKUP(K129,'VTG EFF'!$B$5:$G$87,3,FALSE)/100)</f>
        <v>0.98840000000000006</v>
      </c>
      <c r="L133" s="147">
        <f>IF(L129&lt;78,'VTG EFF'!$C$5/100,VLOOKUP(L129,'VTG EFF'!$B$5:$G$87,3,FALSE)/100)</f>
        <v>0.99099999999999999</v>
      </c>
      <c r="M133" s="147">
        <f>IF(M129&lt;78,'VTG EFF'!$C$5/100,VLOOKUP(M129,'VTG EFF'!$B$5:$G$87,3,FALSE)/100)</f>
        <v>0.997</v>
      </c>
      <c r="N133" s="147">
        <f>IF(N129&lt;78,'VTG EFF'!$C$5/100,VLOOKUP(N129,'VTG EFF'!$B$5:$G$87,3,FALSE)/100)</f>
        <v>0.997</v>
      </c>
      <c r="O133" s="147">
        <f>IF(O129&lt;78,'VTG EFF'!$C$5/100,VLOOKUP(O129,'VTG EFF'!$B$5:$G$87,3,FALSE)/100)</f>
        <v>0.997</v>
      </c>
      <c r="P133" s="147">
        <f>IF(P129&lt;78,'VTG EFF'!$C$5/100,VLOOKUP(P129,'VTG EFF'!$B$5:$G$87,3,FALSE)/100)</f>
        <v>0.997</v>
      </c>
      <c r="Q133" s="147">
        <f>IF(Q129&lt;78,'VTG EFF'!$C$5/100,VLOOKUP(Q129,'VTG EFF'!$B$5:$G$87,3,FALSE)/100)</f>
        <v>0.997</v>
      </c>
      <c r="R133" s="147">
        <f>IF(R129&lt;78,'VTG EFF'!$C$5/100,VLOOKUP(R129,'VTG EFF'!$B$5:$G$87,3,FALSE)/100)</f>
        <v>0.997</v>
      </c>
      <c r="S133" s="147">
        <f>IF(S129&lt;78,'VTG EFF'!$C$5/100,VLOOKUP(S129,'VTG EFF'!$B$5:$G$87,3,FALSE)/100)</f>
        <v>0.997</v>
      </c>
      <c r="T133" s="147">
        <f>IF(T129&lt;78,'VTG EFF'!$C$5/100,VLOOKUP(T129,'VTG EFF'!$B$5:$G$87,3,FALSE)/100)</f>
        <v>0.997</v>
      </c>
      <c r="U133" s="147">
        <f>IF(U129&lt;78,'VTG EFF'!$C$5/100,VLOOKUP(U129,'VTG EFF'!$B$5:$G$87,3,FALSE)/100)</f>
        <v>0.99199999999999999</v>
      </c>
      <c r="V133" s="147">
        <f>IF(V129&lt;78,'VTG EFF'!$C$5/100,VLOOKUP(V129,'VTG EFF'!$B$5:$G$87,3,FALSE)/100)</f>
        <v>0.98599999999999999</v>
      </c>
      <c r="W133" s="147">
        <f>IF(W129&lt;78,'VTG EFF'!$C$5/100,VLOOKUP(W129,'VTG EFF'!$B$5:$G$87,3,FALSE)/100)</f>
        <v>0.98480000000000001</v>
      </c>
      <c r="X133" s="147">
        <f>IF(X129&lt;78,'VTG EFF'!$C$5/100,VLOOKUP(X129,'VTG EFF'!$B$5:$G$87,3,FALSE)/100)</f>
        <v>0.98120000000000007</v>
      </c>
      <c r="Y133" s="147">
        <f>IF(Y129&lt;78,'VTG EFF'!$C$5/100,VLOOKUP(Y129,'VTG EFF'!$B$5:$G$87,3,FALSE)/100)</f>
        <v>0.98</v>
      </c>
    </row>
    <row r="134" spans="1:25" x14ac:dyDescent="0.2">
      <c r="A134" s="302" t="s">
        <v>242</v>
      </c>
      <c r="B134" s="303"/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4"/>
    </row>
    <row r="135" spans="1:25" x14ac:dyDescent="0.2">
      <c r="A135" s="133"/>
      <c r="B135" s="147">
        <f>IF(B129&lt;78,'VTG EFF'!$C$5/100,VLOOKUP(B129,'VTG EFF'!$B$5:$G$87,4,FALSE)/100)</f>
        <v>0.96900000000000008</v>
      </c>
      <c r="C135" s="147">
        <f>IF(C129&lt;78,'VTG EFF'!$C$5/100,VLOOKUP(C129,'VTG EFF'!$B$5:$G$87,4,FALSE)/100)</f>
        <v>0.96775000000000011</v>
      </c>
      <c r="D135" s="147">
        <f>IF(D129&lt;78,'VTG EFF'!$C$5/100,VLOOKUP(D129,'VTG EFF'!$B$5:$G$87,4,FALSE)/100)</f>
        <v>0.96525000000000005</v>
      </c>
      <c r="E135" s="147">
        <f>IF(E129&lt;78,'VTG EFF'!$C$5/100,VLOOKUP(E129,'VTG EFF'!$B$5:$G$87,4,FALSE)/100)</f>
        <v>0.96525000000000005</v>
      </c>
      <c r="F135" s="147">
        <f>IF(F129&lt;78,'VTG EFF'!$C$5/100,VLOOKUP(F129,'VTG EFF'!$B$5:$G$87,4,FALSE)/100)</f>
        <v>0.96525000000000005</v>
      </c>
      <c r="G135" s="147">
        <f>IF(G129&lt;78,'VTG EFF'!$C$5/100,VLOOKUP(G129,'VTG EFF'!$B$5:$G$87,4,FALSE)/100)</f>
        <v>0.96525000000000005</v>
      </c>
      <c r="H135" s="147">
        <f>IF(H129&lt;78,'VTG EFF'!$C$5/100,VLOOKUP(H129,'VTG EFF'!$B$5:$G$87,4,FALSE)/100)</f>
        <v>0.96775000000000011</v>
      </c>
      <c r="I135" s="147">
        <f>IF(I129&lt;78,'VTG EFF'!$C$5/100,VLOOKUP(I129,'VTG EFF'!$B$5:$G$87,4,FALSE)/100)</f>
        <v>0.97150000000000003</v>
      </c>
      <c r="J135" s="147">
        <f>IF(J129&lt;78,'VTG EFF'!$C$5/100,VLOOKUP(J129,'VTG EFF'!$B$5:$G$87,4,FALSE)/100)</f>
        <v>0.97525000000000006</v>
      </c>
      <c r="K135" s="147">
        <f>IF(K129&lt;78,'VTG EFF'!$C$5/100,VLOOKUP(K129,'VTG EFF'!$B$5:$G$87,4,FALSE)/100)</f>
        <v>0.98025000000000007</v>
      </c>
      <c r="L135" s="147">
        <f>IF(L129&lt;78,'VTG EFF'!$C$5/100,VLOOKUP(L129,'VTG EFF'!$B$5:$G$87,4,FALSE)/100)</f>
        <v>0.9840000000000001</v>
      </c>
      <c r="M135" s="147">
        <f>IF(M129&lt;78,'VTG EFF'!$C$5/100,VLOOKUP(M129,'VTG EFF'!$B$5:$G$87,4,FALSE)/100)</f>
        <v>0.997</v>
      </c>
      <c r="N135" s="147">
        <f>IF(N129&lt;78,'VTG EFF'!$C$5/100,VLOOKUP(N129,'VTG EFF'!$B$5:$G$87,4,FALSE)/100)</f>
        <v>0.997</v>
      </c>
      <c r="O135" s="147">
        <f>IF(O129&lt;78,'VTG EFF'!$C$5/100,VLOOKUP(O129,'VTG EFF'!$B$5:$G$87,4,FALSE)/100)</f>
        <v>0.997</v>
      </c>
      <c r="P135" s="147">
        <f>IF(P129&lt;78,'VTG EFF'!$C$5/100,VLOOKUP(P129,'VTG EFF'!$B$5:$G$87,4,FALSE)/100)</f>
        <v>0.997</v>
      </c>
      <c r="Q135" s="147">
        <f>IF(Q129&lt;78,'VTG EFF'!$C$5/100,VLOOKUP(Q129,'VTG EFF'!$B$5:$G$87,4,FALSE)/100)</f>
        <v>0.997</v>
      </c>
      <c r="R135" s="147">
        <f>IF(R129&lt;78,'VTG EFF'!$C$5/100,VLOOKUP(R129,'VTG EFF'!$B$5:$G$87,4,FALSE)/100)</f>
        <v>0.997</v>
      </c>
      <c r="S135" s="147">
        <f>IF(S129&lt;78,'VTG EFF'!$C$5/100,VLOOKUP(S129,'VTG EFF'!$B$5:$G$87,4,FALSE)/100)</f>
        <v>0.997</v>
      </c>
      <c r="T135" s="147">
        <f>IF(T129&lt;78,'VTG EFF'!$C$5/100,VLOOKUP(T129,'VTG EFF'!$B$5:$G$87,4,FALSE)/100)</f>
        <v>0.997</v>
      </c>
      <c r="U135" s="147">
        <f>IF(U129&lt;78,'VTG EFF'!$C$5/100,VLOOKUP(U129,'VTG EFF'!$B$5:$G$87,4,FALSE)/100)</f>
        <v>0.9840000000000001</v>
      </c>
      <c r="V135" s="147">
        <f>IF(V129&lt;78,'VTG EFF'!$C$5/100,VLOOKUP(V129,'VTG EFF'!$B$5:$G$87,4,FALSE)/100)</f>
        <v>0.97775000000000001</v>
      </c>
      <c r="W135" s="147">
        <f>IF(W129&lt;78,'VTG EFF'!$C$5/100,VLOOKUP(W129,'VTG EFF'!$B$5:$G$87,4,FALSE)/100)</f>
        <v>0.97650000000000003</v>
      </c>
      <c r="X135" s="147">
        <f>IF(X129&lt;78,'VTG EFF'!$C$5/100,VLOOKUP(X129,'VTG EFF'!$B$5:$G$87,4,FALSE)/100)</f>
        <v>0.97275</v>
      </c>
      <c r="Y135" s="147">
        <f>IF(Y129&lt;78,'VTG EFF'!$C$5/100,VLOOKUP(Y129,'VTG EFF'!$B$5:$G$87,4,FALSE)/100)</f>
        <v>0.97150000000000003</v>
      </c>
    </row>
    <row r="136" spans="1:25" x14ac:dyDescent="0.2">
      <c r="A136" s="302" t="s">
        <v>243</v>
      </c>
      <c r="B136" s="303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4"/>
    </row>
    <row r="137" spans="1:25" x14ac:dyDescent="0.2">
      <c r="A137" s="133"/>
      <c r="B137" s="147">
        <f>IF(B129&lt;78,'VTG EFF'!$C$5/100,VLOOKUP(B129,'VTG EFF'!$B$5:$G$87,5,FALSE)/100)</f>
        <v>0.95879999999999999</v>
      </c>
      <c r="C137" s="147">
        <f>IF(C129&lt;78,'VTG EFF'!$C$5/100,VLOOKUP(C129,'VTG EFF'!$B$5:$G$87,5,FALSE)/100)</f>
        <v>0.95719999999999994</v>
      </c>
      <c r="D137" s="147">
        <f>IF(D129&lt;78,'VTG EFF'!$C$5/100,VLOOKUP(D129,'VTG EFF'!$B$5:$G$87,5,FALSE)/100)</f>
        <v>0.95399999999999996</v>
      </c>
      <c r="E137" s="147">
        <f>IF(E129&lt;78,'VTG EFF'!$C$5/100,VLOOKUP(E129,'VTG EFF'!$B$5:$G$87,5,FALSE)/100)</f>
        <v>0.95399999999999996</v>
      </c>
      <c r="F137" s="147">
        <f>IF(F129&lt;78,'VTG EFF'!$C$5/100,VLOOKUP(F129,'VTG EFF'!$B$5:$G$87,5,FALSE)/100)</f>
        <v>0.95399999999999996</v>
      </c>
      <c r="G137" s="147">
        <f>IF(G129&lt;78,'VTG EFF'!$C$5/100,VLOOKUP(G129,'VTG EFF'!$B$5:$G$87,5,FALSE)/100)</f>
        <v>0.95399999999999996</v>
      </c>
      <c r="H137" s="147">
        <f>IF(H129&lt;78,'VTG EFF'!$C$5/100,VLOOKUP(H129,'VTG EFF'!$B$5:$G$87,5,FALSE)/100)</f>
        <v>0.95719999999999994</v>
      </c>
      <c r="I137" s="147">
        <f>IF(I129&lt;78,'VTG EFF'!$C$5/100,VLOOKUP(I129,'VTG EFF'!$B$5:$G$87,5,FALSE)/100)</f>
        <v>0.96199999999999986</v>
      </c>
      <c r="J137" s="147">
        <f>IF(J129&lt;78,'VTG EFF'!$C$5/100,VLOOKUP(J129,'VTG EFF'!$B$5:$G$87,5,FALSE)/100)</f>
        <v>0.96679999999999988</v>
      </c>
      <c r="K137" s="147">
        <f>IF(K129&lt;78,'VTG EFF'!$C$5/100,VLOOKUP(K129,'VTG EFF'!$B$5:$G$87,5,FALSE)/100)</f>
        <v>0.97319999999999995</v>
      </c>
      <c r="L137" s="147">
        <f>IF(L129&lt;78,'VTG EFF'!$C$5/100,VLOOKUP(L129,'VTG EFF'!$B$5:$G$87,5,FALSE)/100)</f>
        <v>0.97099999999999997</v>
      </c>
      <c r="M137" s="147">
        <f>IF(M129&lt;78,'VTG EFF'!$C$5/100,VLOOKUP(M129,'VTG EFF'!$B$5:$G$87,5,FALSE)/100)</f>
        <v>0.997</v>
      </c>
      <c r="N137" s="147">
        <f>IF(N129&lt;78,'VTG EFF'!$C$5/100,VLOOKUP(N129,'VTG EFF'!$B$5:$G$87,5,FALSE)/100)</f>
        <v>0.997</v>
      </c>
      <c r="O137" s="147">
        <f>IF(O129&lt;78,'VTG EFF'!$C$5/100,VLOOKUP(O129,'VTG EFF'!$B$5:$G$87,5,FALSE)/100)</f>
        <v>0.997</v>
      </c>
      <c r="P137" s="147">
        <f>IF(P129&lt;78,'VTG EFF'!$C$5/100,VLOOKUP(P129,'VTG EFF'!$B$5:$G$87,5,FALSE)/100)</f>
        <v>0.997</v>
      </c>
      <c r="Q137" s="147">
        <f>IF(Q129&lt;78,'VTG EFF'!$C$5/100,VLOOKUP(Q129,'VTG EFF'!$B$5:$G$87,5,FALSE)/100)</f>
        <v>0.997</v>
      </c>
      <c r="R137" s="147">
        <f>IF(R129&lt;78,'VTG EFF'!$C$5/100,VLOOKUP(R129,'VTG EFF'!$B$5:$G$87,5,FALSE)/100)</f>
        <v>0.997</v>
      </c>
      <c r="S137" s="147">
        <f>IF(S129&lt;78,'VTG EFF'!$C$5/100,VLOOKUP(S129,'VTG EFF'!$B$5:$G$87,5,FALSE)/100)</f>
        <v>0.997</v>
      </c>
      <c r="T137" s="147">
        <f>IF(T129&lt;78,'VTG EFF'!$C$5/100,VLOOKUP(T129,'VTG EFF'!$B$5:$G$87,5,FALSE)/100)</f>
        <v>0.997</v>
      </c>
      <c r="U137" s="147">
        <f>IF(U129&lt;78,'VTG EFF'!$C$5/100,VLOOKUP(U129,'VTG EFF'!$B$5:$G$87,5,FALSE)/100)</f>
        <v>0.97799999999999998</v>
      </c>
      <c r="V137" s="147">
        <f>IF(V129&lt;78,'VTG EFF'!$C$5/100,VLOOKUP(V129,'VTG EFF'!$B$5:$G$87,5,FALSE)/100)</f>
        <v>0.97</v>
      </c>
      <c r="W137" s="147">
        <f>IF(W129&lt;78,'VTG EFF'!$C$5/100,VLOOKUP(W129,'VTG EFF'!$B$5:$G$87,5,FALSE)/100)</f>
        <v>0.96840000000000004</v>
      </c>
      <c r="X137" s="147">
        <f>IF(X129&lt;78,'VTG EFF'!$C$5/100,VLOOKUP(X129,'VTG EFF'!$B$5:$G$87,5,FALSE)/100)</f>
        <v>0.96360000000000001</v>
      </c>
      <c r="Y137" s="147">
        <f>IF(Y129&lt;78,'VTG EFF'!$C$5/100,VLOOKUP(Y129,'VTG EFF'!$B$5:$G$87,5,FALSE)/100)</f>
        <v>0.96199999999999986</v>
      </c>
    </row>
    <row r="138" spans="1:25" x14ac:dyDescent="0.2">
      <c r="A138" s="302" t="s">
        <v>244</v>
      </c>
      <c r="B138" s="303"/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4"/>
    </row>
    <row r="139" spans="1:25" x14ac:dyDescent="0.2">
      <c r="A139" s="133"/>
      <c r="B139" s="147">
        <f>IF(B129&lt;78,'VTG EFF'!$C$5/100,VLOOKUP(B129,'VTG EFF'!$B$5:$G$87,6,FALSE)/100)</f>
        <v>0.94739999999999991</v>
      </c>
      <c r="C139" s="147">
        <f>IF(C129&lt;78,'VTG EFF'!$C$5/100,VLOOKUP(C129,'VTG EFF'!$B$5:$G$87,6,FALSE)/100)</f>
        <v>0.9456</v>
      </c>
      <c r="D139" s="147">
        <f>IF(D129&lt;78,'VTG EFF'!$C$5/100,VLOOKUP(D129,'VTG EFF'!$B$5:$G$87,6,FALSE)/100)</f>
        <v>0.94200000000000006</v>
      </c>
      <c r="E139" s="147">
        <f>IF(E129&lt;78,'VTG EFF'!$C$5/100,VLOOKUP(E129,'VTG EFF'!$B$5:$G$87,6,FALSE)/100)</f>
        <v>0.94200000000000006</v>
      </c>
      <c r="F139" s="147">
        <f>IF(F129&lt;78,'VTG EFF'!$C$5/100,VLOOKUP(F129,'VTG EFF'!$B$5:$G$87,6,FALSE)/100)</f>
        <v>0.94200000000000006</v>
      </c>
      <c r="G139" s="147">
        <f>IF(G129&lt;78,'VTG EFF'!$C$5/100,VLOOKUP(G129,'VTG EFF'!$B$5:$G$87,6,FALSE)/100)</f>
        <v>0.94200000000000006</v>
      </c>
      <c r="H139" s="147">
        <f>IF(H129&lt;78,'VTG EFF'!$C$5/100,VLOOKUP(H129,'VTG EFF'!$B$5:$G$87,6,FALSE)/100)</f>
        <v>0.9456</v>
      </c>
      <c r="I139" s="147">
        <f>IF(I129&lt;78,'VTG EFF'!$C$5/100,VLOOKUP(I129,'VTG EFF'!$B$5:$G$87,6,FALSE)/100)</f>
        <v>0.95099999999999996</v>
      </c>
      <c r="J139" s="147">
        <f>IF(J129&lt;78,'VTG EFF'!$C$5/100,VLOOKUP(J129,'VTG EFF'!$B$5:$G$87,6,FALSE)/100)</f>
        <v>0.95640000000000003</v>
      </c>
      <c r="K139" s="147">
        <f>IF(K129&lt;78,'VTG EFF'!$C$5/100,VLOOKUP(K129,'VTG EFF'!$B$5:$G$87,6,FALSE)/100)</f>
        <v>0.96360000000000001</v>
      </c>
      <c r="L139" s="147">
        <f>IF(L129&lt;78,'VTG EFF'!$C$5/100,VLOOKUP(L129,'VTG EFF'!$B$5:$G$87,6,FALSE)/100)</f>
        <v>0.95799999999999996</v>
      </c>
      <c r="M139" s="147">
        <f>IF(M129&lt;78,'VTG EFF'!$C$5/100,VLOOKUP(M129,'VTG EFF'!$B$5:$G$87,6,FALSE)/100)</f>
        <v>0.997</v>
      </c>
      <c r="N139" s="147">
        <f>IF(N129&lt;78,'VTG EFF'!$C$5/100,VLOOKUP(N129,'VTG EFF'!$B$5:$G$87,6,FALSE)/100)</f>
        <v>0.997</v>
      </c>
      <c r="O139" s="147">
        <f>IF(O129&lt;78,'VTG EFF'!$C$5/100,VLOOKUP(O129,'VTG EFF'!$B$5:$G$87,6,FALSE)/100)</f>
        <v>0.997</v>
      </c>
      <c r="P139" s="147">
        <f>IF(P129&lt;78,'VTG EFF'!$C$5/100,VLOOKUP(P129,'VTG EFF'!$B$5:$G$87,6,FALSE)/100)</f>
        <v>0.997</v>
      </c>
      <c r="Q139" s="147">
        <f>IF(Q129&lt;78,'VTG EFF'!$C$5/100,VLOOKUP(Q129,'VTG EFF'!$B$5:$G$87,6,FALSE)/100)</f>
        <v>0.997</v>
      </c>
      <c r="R139" s="147">
        <f>IF(R129&lt;78,'VTG EFF'!$C$5/100,VLOOKUP(R129,'VTG EFF'!$B$5:$G$87,6,FALSE)/100)</f>
        <v>0.997</v>
      </c>
      <c r="S139" s="147">
        <f>IF(S129&lt;78,'VTG EFF'!$C$5/100,VLOOKUP(S129,'VTG EFF'!$B$5:$G$87,6,FALSE)/100)</f>
        <v>0.997</v>
      </c>
      <c r="T139" s="147">
        <f>IF(T129&lt;78,'VTG EFF'!$C$5/100,VLOOKUP(T129,'VTG EFF'!$B$5:$G$87,6,FALSE)/100)</f>
        <v>0.997</v>
      </c>
      <c r="U139" s="147">
        <f>IF(U129&lt;78,'VTG EFF'!$C$5/100,VLOOKUP(U129,'VTG EFF'!$B$5:$G$87,6,FALSE)/100)</f>
        <v>0.96900000000000008</v>
      </c>
      <c r="V139" s="147">
        <f>IF(V129&lt;78,'VTG EFF'!$C$5/100,VLOOKUP(V129,'VTG EFF'!$B$5:$G$87,6,FALSE)/100)</f>
        <v>0.96</v>
      </c>
      <c r="W139" s="147">
        <f>IF(W129&lt;78,'VTG EFF'!$C$5/100,VLOOKUP(W129,'VTG EFF'!$B$5:$G$87,6,FALSE)/100)</f>
        <v>0.95820000000000005</v>
      </c>
      <c r="X139" s="147">
        <f>IF(X129&lt;78,'VTG EFF'!$C$5/100,VLOOKUP(X129,'VTG EFF'!$B$5:$G$87,6,FALSE)/100)</f>
        <v>0.95279999999999998</v>
      </c>
      <c r="Y139" s="147">
        <f>IF(Y129&lt;78,'VTG EFF'!$C$5/100,VLOOKUP(Y129,'VTG EFF'!$B$5:$G$87,6,FALSE)/100)</f>
        <v>0.95099999999999996</v>
      </c>
    </row>
    <row r="140" spans="1:25" x14ac:dyDescent="0.2">
      <c r="A140" s="305" t="s">
        <v>228</v>
      </c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7"/>
    </row>
    <row r="141" spans="1:25" x14ac:dyDescent="0.2">
      <c r="A141" s="133"/>
      <c r="B141" s="135">
        <f>IF(B129=0,0,VLOOKUP(B125,'BLD LOAD'!$B$4:$C$104,2,FALSE))</f>
        <v>4931506.8493150687</v>
      </c>
      <c r="C141" s="135">
        <f>IF(C129=0,0,VLOOKUP(C125,'BLD LOAD'!$B$4:$C$104,2,FALSE))</f>
        <v>5095890.4109589038</v>
      </c>
      <c r="D141" s="135">
        <f>IF(D129=0,0,VLOOKUP(D125,'BLD LOAD'!$B$4:$C$104,2,FALSE))</f>
        <v>5260273.9726027399</v>
      </c>
      <c r="E141" s="135">
        <f>IF(E129=0,0,VLOOKUP(E125,'BLD LOAD'!$B$4:$C$104,2,FALSE))</f>
        <v>5260273.9726027399</v>
      </c>
      <c r="F141" s="135">
        <f>IF(F129=0,0,VLOOKUP(F125,'BLD LOAD'!$B$4:$C$104,2,FALSE))</f>
        <v>5260273.9726027399</v>
      </c>
      <c r="G141" s="135">
        <f>IF(G129=0,0,VLOOKUP(G125,'BLD LOAD'!$B$4:$C$104,2,FALSE))</f>
        <v>5260273.9726027399</v>
      </c>
      <c r="H141" s="135">
        <f>IF(H129=0,0,VLOOKUP(H125,'BLD LOAD'!$B$4:$C$104,2,FALSE))</f>
        <v>5095890.4109589038</v>
      </c>
      <c r="I141" s="135">
        <f>IF(I129=0,0,VLOOKUP(I125,'BLD LOAD'!$B$4:$C$104,2,FALSE))</f>
        <v>4767123.2876712326</v>
      </c>
      <c r="J141" s="135">
        <f>IF(J129=0,0,VLOOKUP(J125,'BLD LOAD'!$B$4:$C$104,2,FALSE))</f>
        <v>4438356.1643835614</v>
      </c>
      <c r="K141" s="135">
        <f>IF(K129=0,0,VLOOKUP(K125,'BLD LOAD'!$B$4:$C$104,2,FALSE))</f>
        <v>3945205.4794520549</v>
      </c>
      <c r="L141" s="135">
        <f>IF(L129=0,0,VLOOKUP(L125,'BLD LOAD'!$B$4:$C$104,2,FALSE))</f>
        <v>3452054.7945205481</v>
      </c>
      <c r="M141" s="135">
        <f>IF(M129=0,0,VLOOKUP(M125,'BLD LOAD'!$B$4:$C$104,2,FALSE))</f>
        <v>2958904.1095890412</v>
      </c>
      <c r="N141" s="135">
        <f>IF(N129=0,0,VLOOKUP(N125,'BLD LOAD'!$B$4:$C$104,2,FALSE))</f>
        <v>2630136.98630137</v>
      </c>
      <c r="O141" s="135">
        <f>IF(O129=0,0,VLOOKUP(O125,'BLD LOAD'!$B$4:$C$104,2,FALSE))</f>
        <v>2301369.8630136987</v>
      </c>
      <c r="P141" s="135">
        <f>IF(P129=0,0,VLOOKUP(P125,'BLD LOAD'!$B$4:$C$104,2,FALSE))</f>
        <v>2136986.3013698631</v>
      </c>
      <c r="Q141" s="135">
        <f>IF(Q129=0,0,VLOOKUP(Q125,'BLD LOAD'!$B$4:$C$104,2,FALSE))</f>
        <v>2301369.8630136987</v>
      </c>
      <c r="R141" s="135">
        <f>IF(R129=0,0,VLOOKUP(R125,'BLD LOAD'!$B$4:$C$104,2,FALSE))</f>
        <v>2465753.4246575343</v>
      </c>
      <c r="S141" s="135">
        <f>IF(S129=0,0,VLOOKUP(S125,'BLD LOAD'!$B$4:$C$104,2,FALSE))</f>
        <v>2794520.5479452056</v>
      </c>
      <c r="T141" s="135">
        <f>IF(T129=0,0,VLOOKUP(T125,'BLD LOAD'!$B$4:$C$104,2,FALSE))</f>
        <v>3287671.2328767125</v>
      </c>
      <c r="U141" s="135">
        <f>IF(U129=0,0,VLOOKUP(U125,'BLD LOAD'!$B$4:$C$104,2,FALSE))</f>
        <v>3616438.3561643837</v>
      </c>
      <c r="V141" s="135">
        <f>IF(V129=0,0,VLOOKUP(V125,'BLD LOAD'!$B$4:$C$104,2,FALSE))</f>
        <v>4109589.0410958906</v>
      </c>
      <c r="W141" s="135">
        <f>IF(W129=0,0,VLOOKUP(W125,'BLD LOAD'!$B$4:$C$104,2,FALSE))</f>
        <v>4273972.6027397262</v>
      </c>
      <c r="X141" s="135">
        <f>IF(X129=0,0,VLOOKUP(X125,'BLD LOAD'!$B$4:$C$104,2,FALSE))</f>
        <v>4602739.7260273974</v>
      </c>
      <c r="Y141" s="135">
        <f>IF(Y129=0,0,VLOOKUP(Y125,'BLD LOAD'!$B$4:$C$104,2,FALSE))</f>
        <v>4767123.2876712326</v>
      </c>
    </row>
    <row r="142" spans="1:25" x14ac:dyDescent="0.2">
      <c r="A142" s="305" t="s">
        <v>250</v>
      </c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7"/>
    </row>
    <row r="143" spans="1:25" x14ac:dyDescent="0.2">
      <c r="A143" s="133"/>
      <c r="B143" s="135">
        <f>$K$3*B131*VLOOKUP(CALCULATOR!$C$21,'VTG EFF'!$P$4:$Q$10,2)*0.2</f>
        <v>3149440</v>
      </c>
      <c r="C143" s="135">
        <f>$K$3*C131*VLOOKUP(CALCULATOR!$C$21,'VTG EFF'!$P$4:$Q$10,2)*0.2</f>
        <v>3145760</v>
      </c>
      <c r="D143" s="135">
        <f>$K$3*D131*VLOOKUP(CALCULATOR!$C$21,'VTG EFF'!$P$4:$Q$10,2)*0.2</f>
        <v>3138400</v>
      </c>
      <c r="E143" s="135">
        <f>$K$3*E131*VLOOKUP(CALCULATOR!$C$21,'VTG EFF'!$P$4:$Q$10,2)*0.2</f>
        <v>3138400</v>
      </c>
      <c r="F143" s="135">
        <f>$K$3*F131*VLOOKUP(CALCULATOR!$C$21,'VTG EFF'!$P$4:$Q$10,2)*0.2</f>
        <v>3138400</v>
      </c>
      <c r="G143" s="135">
        <f>$K$3*G131*VLOOKUP(CALCULATOR!$C$21,'VTG EFF'!$P$4:$Q$10,2)*0.2</f>
        <v>3138400</v>
      </c>
      <c r="H143" s="135">
        <f>$K$3*H131*VLOOKUP(CALCULATOR!$C$21,'VTG EFF'!$P$4:$Q$10,2)*0.2</f>
        <v>3145760</v>
      </c>
      <c r="I143" s="135">
        <f>$K$3*I131*VLOOKUP(CALCULATOR!$C$21,'VTG EFF'!$P$4:$Q$10,2)*0.2</f>
        <v>3156800</v>
      </c>
      <c r="J143" s="135">
        <f>$K$3*J131*VLOOKUP(CALCULATOR!$C$21,'VTG EFF'!$P$4:$Q$10,2)*0.2</f>
        <v>3167840</v>
      </c>
      <c r="K143" s="135">
        <f>$K$3*K131*VLOOKUP(CALCULATOR!$C$21,'VTG EFF'!$P$4:$Q$10,2)*0.2</f>
        <v>3182560</v>
      </c>
      <c r="L143" s="135">
        <f>$K$3*L131*VLOOKUP(CALCULATOR!$C$21,'VTG EFF'!$P$4:$Q$10,2)*0.2</f>
        <v>3190400</v>
      </c>
      <c r="M143" s="135">
        <f>$K$3*M131*VLOOKUP(CALCULATOR!$C$21,'VTG EFF'!$P$4:$Q$10,2)*0.2</f>
        <v>3190400</v>
      </c>
      <c r="N143" s="135">
        <f>$K$3*N131*VLOOKUP(CALCULATOR!$C$21,'VTG EFF'!$P$4:$Q$10,2)*0.2</f>
        <v>3190400</v>
      </c>
      <c r="O143" s="135">
        <f>$K$3*O131*VLOOKUP(CALCULATOR!$C$21,'VTG EFF'!$P$4:$Q$10,2)*0.2</f>
        <v>3190400</v>
      </c>
      <c r="P143" s="135">
        <f>$K$3*P131*VLOOKUP(CALCULATOR!$C$21,'VTG EFF'!$P$4:$Q$10,2)*0.2</f>
        <v>3190400</v>
      </c>
      <c r="Q143" s="135">
        <f>$K$3*Q131*VLOOKUP(CALCULATOR!$C$21,'VTG EFF'!$P$4:$Q$10,2)*0.2</f>
        <v>3190400</v>
      </c>
      <c r="R143" s="135">
        <f>$K$3*R131*VLOOKUP(CALCULATOR!$C$21,'VTG EFF'!$P$4:$Q$10,2)*0.2</f>
        <v>3190400</v>
      </c>
      <c r="S143" s="135">
        <f>$K$3*S131*VLOOKUP(CALCULATOR!$C$21,'VTG EFF'!$P$4:$Q$10,2)*0.2</f>
        <v>3190400</v>
      </c>
      <c r="T143" s="135">
        <f>$K$3*T131*VLOOKUP(CALCULATOR!$C$21,'VTG EFF'!$P$4:$Q$10,2)*0.2</f>
        <v>3190400</v>
      </c>
      <c r="U143" s="135">
        <f>$K$3*U131*VLOOKUP(CALCULATOR!$C$21,'VTG EFF'!$P$4:$Q$10,2)*0.2</f>
        <v>3193600</v>
      </c>
      <c r="V143" s="135">
        <f>$K$3*V131*VLOOKUP(CALCULATOR!$C$21,'VTG EFF'!$P$4:$Q$10,2)*0.2</f>
        <v>3175200</v>
      </c>
      <c r="W143" s="135">
        <f>$K$3*W131*VLOOKUP(CALCULATOR!$C$21,'VTG EFF'!$P$4:$Q$10,2)*0.2</f>
        <v>3171520</v>
      </c>
      <c r="X143" s="135">
        <f>$K$3*X131*VLOOKUP(CALCULATOR!$C$21,'VTG EFF'!$P$4:$Q$10,2)*0.2</f>
        <v>3160480</v>
      </c>
      <c r="Y143" s="135">
        <f>$K$3*Y131*VLOOKUP(CALCULATOR!$C$21,'VTG EFF'!$P$4:$Q$10,2)*0.2</f>
        <v>3156800</v>
      </c>
    </row>
    <row r="144" spans="1:25" x14ac:dyDescent="0.2">
      <c r="A144" s="305" t="s">
        <v>251</v>
      </c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7"/>
    </row>
    <row r="145" spans="1:25" x14ac:dyDescent="0.2">
      <c r="A145" s="133"/>
      <c r="B145" s="135">
        <f>$K$3*B133*VLOOKUP(CALCULATOR!$C$21,'VTG EFF'!$P$4:$Q$10,2)*0.4</f>
        <v>6256640</v>
      </c>
      <c r="C145" s="135">
        <f>$K$3*C133*VLOOKUP(CALCULATOR!$C$21,'VTG EFF'!$P$4:$Q$10,2)*0.4</f>
        <v>6248960</v>
      </c>
      <c r="D145" s="135">
        <f>$K$3*D133*VLOOKUP(CALCULATOR!$C$21,'VTG EFF'!$P$4:$Q$10,2)*0.4</f>
        <v>6233600.0000000009</v>
      </c>
      <c r="E145" s="135">
        <f>$K$3*E133*VLOOKUP(CALCULATOR!$C$21,'VTG EFF'!$P$4:$Q$10,2)*0.4</f>
        <v>6233600.0000000009</v>
      </c>
      <c r="F145" s="135">
        <f>$K$3*F133*VLOOKUP(CALCULATOR!$C$21,'VTG EFF'!$P$4:$Q$10,2)*0.4</f>
        <v>6233600.0000000009</v>
      </c>
      <c r="G145" s="135">
        <f>$K$3*G133*VLOOKUP(CALCULATOR!$C$21,'VTG EFF'!$P$4:$Q$10,2)*0.4</f>
        <v>6233600.0000000009</v>
      </c>
      <c r="H145" s="135">
        <f>$K$3*H133*VLOOKUP(CALCULATOR!$C$21,'VTG EFF'!$P$4:$Q$10,2)*0.4</f>
        <v>6248960</v>
      </c>
      <c r="I145" s="135">
        <f>$K$3*I133*VLOOKUP(CALCULATOR!$C$21,'VTG EFF'!$P$4:$Q$10,2)*0.4</f>
        <v>6272000</v>
      </c>
      <c r="J145" s="135">
        <f>$K$3*J133*VLOOKUP(CALCULATOR!$C$21,'VTG EFF'!$P$4:$Q$10,2)*0.4</f>
        <v>6295040</v>
      </c>
      <c r="K145" s="135">
        <f>$K$3*K133*VLOOKUP(CALCULATOR!$C$21,'VTG EFF'!$P$4:$Q$10,2)*0.4</f>
        <v>6325760</v>
      </c>
      <c r="L145" s="135">
        <f>$K$3*L133*VLOOKUP(CALCULATOR!$C$21,'VTG EFF'!$P$4:$Q$10,2)*0.4</f>
        <v>6342400</v>
      </c>
      <c r="M145" s="135">
        <f>$K$3*M133*VLOOKUP(CALCULATOR!$C$21,'VTG EFF'!$P$4:$Q$10,2)*0.4</f>
        <v>6380800</v>
      </c>
      <c r="N145" s="135">
        <f>$K$3*N133*VLOOKUP(CALCULATOR!$C$21,'VTG EFF'!$P$4:$Q$10,2)*0.4</f>
        <v>6380800</v>
      </c>
      <c r="O145" s="135">
        <f>$K$3*O133*VLOOKUP(CALCULATOR!$C$21,'VTG EFF'!$P$4:$Q$10,2)*0.4</f>
        <v>6380800</v>
      </c>
      <c r="P145" s="135">
        <f>$K$3*P133*VLOOKUP(CALCULATOR!$C$21,'VTG EFF'!$P$4:$Q$10,2)*0.4</f>
        <v>6380800</v>
      </c>
      <c r="Q145" s="135">
        <f>$K$3*Q133*VLOOKUP(CALCULATOR!$C$21,'VTG EFF'!$P$4:$Q$10,2)*0.4</f>
        <v>6380800</v>
      </c>
      <c r="R145" s="135">
        <f>$K$3*R133*VLOOKUP(CALCULATOR!$C$21,'VTG EFF'!$P$4:$Q$10,2)*0.4</f>
        <v>6380800</v>
      </c>
      <c r="S145" s="135">
        <f>$K$3*S133*VLOOKUP(CALCULATOR!$C$21,'VTG EFF'!$P$4:$Q$10,2)*0.4</f>
        <v>6380800</v>
      </c>
      <c r="T145" s="135">
        <f>$K$3*T133*VLOOKUP(CALCULATOR!$C$21,'VTG EFF'!$P$4:$Q$10,2)*0.4</f>
        <v>6380800</v>
      </c>
      <c r="U145" s="135">
        <f>$K$3*U133*VLOOKUP(CALCULATOR!$C$21,'VTG EFF'!$P$4:$Q$10,2)*0.4</f>
        <v>6348800</v>
      </c>
      <c r="V145" s="135">
        <f>$K$3*V133*VLOOKUP(CALCULATOR!$C$21,'VTG EFF'!$P$4:$Q$10,2)*0.4</f>
        <v>6310400</v>
      </c>
      <c r="W145" s="135">
        <f>$K$3*W133*VLOOKUP(CALCULATOR!$C$21,'VTG EFF'!$P$4:$Q$10,2)*0.4</f>
        <v>6302720</v>
      </c>
      <c r="X145" s="135">
        <f>$K$3*X133*VLOOKUP(CALCULATOR!$C$21,'VTG EFF'!$P$4:$Q$10,2)*0.4</f>
        <v>6279680.0000000009</v>
      </c>
      <c r="Y145" s="135">
        <f>$K$3*Y133*VLOOKUP(CALCULATOR!$C$21,'VTG EFF'!$P$4:$Q$10,2)*0.4</f>
        <v>6272000</v>
      </c>
    </row>
    <row r="146" spans="1:25" x14ac:dyDescent="0.2">
      <c r="A146" s="305" t="s">
        <v>252</v>
      </c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7"/>
    </row>
    <row r="147" spans="1:25" x14ac:dyDescent="0.2">
      <c r="A147" s="133"/>
      <c r="B147" s="135">
        <f>$K$3*B135*VLOOKUP(CALCULATOR!$C$21,'VTG EFF'!$P$4:$Q$10,2)*0.6</f>
        <v>9302400</v>
      </c>
      <c r="C147" s="135">
        <f>$K$3*C135*VLOOKUP(CALCULATOR!$C$21,'VTG EFF'!$P$4:$Q$10,2)*0.6</f>
        <v>9290400</v>
      </c>
      <c r="D147" s="135">
        <f>$K$3*D135*VLOOKUP(CALCULATOR!$C$21,'VTG EFF'!$P$4:$Q$10,2)*0.6</f>
        <v>9266400</v>
      </c>
      <c r="E147" s="135">
        <f>$K$3*E135*VLOOKUP(CALCULATOR!$C$21,'VTG EFF'!$P$4:$Q$10,2)*0.6</f>
        <v>9266400</v>
      </c>
      <c r="F147" s="135">
        <f>$K$3*F135*VLOOKUP(CALCULATOR!$C$21,'VTG EFF'!$P$4:$Q$10,2)*0.6</f>
        <v>9266400</v>
      </c>
      <c r="G147" s="135">
        <f>$K$3*G135*VLOOKUP(CALCULATOR!$C$21,'VTG EFF'!$P$4:$Q$10,2)*0.6</f>
        <v>9266400</v>
      </c>
      <c r="H147" s="135">
        <f>$K$3*H135*VLOOKUP(CALCULATOR!$C$21,'VTG EFF'!$P$4:$Q$10,2)*0.6</f>
        <v>9290400</v>
      </c>
      <c r="I147" s="135">
        <f>$K$3*I135*VLOOKUP(CALCULATOR!$C$21,'VTG EFF'!$P$4:$Q$10,2)*0.6</f>
        <v>9326400</v>
      </c>
      <c r="J147" s="135">
        <f>$K$3*J135*VLOOKUP(CALCULATOR!$C$21,'VTG EFF'!$P$4:$Q$10,2)*0.6</f>
        <v>9362400</v>
      </c>
      <c r="K147" s="135">
        <f>$K$3*K135*VLOOKUP(CALCULATOR!$C$21,'VTG EFF'!$P$4:$Q$10,2)*0.6</f>
        <v>9410400</v>
      </c>
      <c r="L147" s="135">
        <f>$K$3*L135*VLOOKUP(CALCULATOR!$C$21,'VTG EFF'!$P$4:$Q$10,2)*0.6</f>
        <v>9446400</v>
      </c>
      <c r="M147" s="135">
        <f>$K$3*M135*VLOOKUP(CALCULATOR!$C$21,'VTG EFF'!$P$4:$Q$10,2)*0.6</f>
        <v>9571200</v>
      </c>
      <c r="N147" s="135">
        <f>$K$3*N135*VLOOKUP(CALCULATOR!$C$21,'VTG EFF'!$P$4:$Q$10,2)*0.6</f>
        <v>9571200</v>
      </c>
      <c r="O147" s="135">
        <f>$K$3*O135*VLOOKUP(CALCULATOR!$C$21,'VTG EFF'!$P$4:$Q$10,2)*0.6</f>
        <v>9571200</v>
      </c>
      <c r="P147" s="135">
        <f>$K$3*P135*VLOOKUP(CALCULATOR!$C$21,'VTG EFF'!$P$4:$Q$10,2)*0.6</f>
        <v>9571200</v>
      </c>
      <c r="Q147" s="135">
        <f>$K$3*Q135*VLOOKUP(CALCULATOR!$C$21,'VTG EFF'!$P$4:$Q$10,2)*0.6</f>
        <v>9571200</v>
      </c>
      <c r="R147" s="135">
        <f>$K$3*R135*VLOOKUP(CALCULATOR!$C$21,'VTG EFF'!$P$4:$Q$10,2)*0.6</f>
        <v>9571200</v>
      </c>
      <c r="S147" s="135">
        <f>$K$3*S135*VLOOKUP(CALCULATOR!$C$21,'VTG EFF'!$P$4:$Q$10,2)*0.6</f>
        <v>9571200</v>
      </c>
      <c r="T147" s="135">
        <f>$K$3*T135*VLOOKUP(CALCULATOR!$C$21,'VTG EFF'!$P$4:$Q$10,2)*0.6</f>
        <v>9571200</v>
      </c>
      <c r="U147" s="135">
        <f>$K$3*U135*VLOOKUP(CALCULATOR!$C$21,'VTG EFF'!$P$4:$Q$10,2)*0.6</f>
        <v>9446400</v>
      </c>
      <c r="V147" s="135">
        <f>$K$3*V135*VLOOKUP(CALCULATOR!$C$21,'VTG EFF'!$P$4:$Q$10,2)*0.6</f>
        <v>9386400</v>
      </c>
      <c r="W147" s="135">
        <f>$K$3*W135*VLOOKUP(CALCULATOR!$C$21,'VTG EFF'!$P$4:$Q$10,2)*0.6</f>
        <v>9374400</v>
      </c>
      <c r="X147" s="135">
        <f>$K$3*X135*VLOOKUP(CALCULATOR!$C$21,'VTG EFF'!$P$4:$Q$10,2)*0.6</f>
        <v>9338400</v>
      </c>
      <c r="Y147" s="135">
        <f>$K$3*Y135*VLOOKUP(CALCULATOR!$C$21,'VTG EFF'!$P$4:$Q$10,2)*0.6</f>
        <v>9326400</v>
      </c>
    </row>
    <row r="148" spans="1:25" x14ac:dyDescent="0.2">
      <c r="A148" s="305" t="s">
        <v>253</v>
      </c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7"/>
    </row>
    <row r="149" spans="1:25" x14ac:dyDescent="0.2">
      <c r="A149" s="133"/>
      <c r="B149" s="135">
        <f>$K$3*B137*VLOOKUP(CALCULATOR!$C$21,'VTG EFF'!$P$4:$Q$10,2)*0.8</f>
        <v>12272640</v>
      </c>
      <c r="C149" s="135">
        <f>$K$3*C137*VLOOKUP(CALCULATOR!$C$21,'VTG EFF'!$P$4:$Q$10,2)*0.8</f>
        <v>12252160</v>
      </c>
      <c r="D149" s="135">
        <f>$K$3*D137*VLOOKUP(CALCULATOR!$C$21,'VTG EFF'!$P$4:$Q$10,2)*0.8</f>
        <v>12211200</v>
      </c>
      <c r="E149" s="135">
        <f>$K$3*E137*VLOOKUP(CALCULATOR!$C$21,'VTG EFF'!$P$4:$Q$10,2)*0.8</f>
        <v>12211200</v>
      </c>
      <c r="F149" s="135">
        <f>$K$3*F137*VLOOKUP(CALCULATOR!$C$21,'VTG EFF'!$P$4:$Q$10,2)*0.8</f>
        <v>12211200</v>
      </c>
      <c r="G149" s="135">
        <f>$K$3*G137*VLOOKUP(CALCULATOR!$C$21,'VTG EFF'!$P$4:$Q$10,2)*0.8</f>
        <v>12211200</v>
      </c>
      <c r="H149" s="135">
        <f>$K$3*H137*VLOOKUP(CALCULATOR!$C$21,'VTG EFF'!$P$4:$Q$10,2)*0.8</f>
        <v>12252160</v>
      </c>
      <c r="I149" s="135">
        <f>$K$3*I137*VLOOKUP(CALCULATOR!$C$21,'VTG EFF'!$P$4:$Q$10,2)*0.8</f>
        <v>12313600</v>
      </c>
      <c r="J149" s="135">
        <f>$K$3*J137*VLOOKUP(CALCULATOR!$C$21,'VTG EFF'!$P$4:$Q$10,2)*0.8</f>
        <v>12375040</v>
      </c>
      <c r="K149" s="135">
        <f>$K$3*K137*VLOOKUP(CALCULATOR!$C$21,'VTG EFF'!$P$4:$Q$10,2)*0.8</f>
        <v>12456960</v>
      </c>
      <c r="L149" s="135">
        <f>$K$3*L137*VLOOKUP(CALCULATOR!$C$21,'VTG EFF'!$P$4:$Q$10,2)*0.8</f>
        <v>12428800</v>
      </c>
      <c r="M149" s="135">
        <f>$K$3*M137*VLOOKUP(CALCULATOR!$C$21,'VTG EFF'!$P$4:$Q$10,2)*0.8</f>
        <v>12761600</v>
      </c>
      <c r="N149" s="135">
        <f>$K$3*N137*VLOOKUP(CALCULATOR!$C$21,'VTG EFF'!$P$4:$Q$10,2)*0.8</f>
        <v>12761600</v>
      </c>
      <c r="O149" s="135">
        <f>$K$3*O137*VLOOKUP(CALCULATOR!$C$21,'VTG EFF'!$P$4:$Q$10,2)*0.8</f>
        <v>12761600</v>
      </c>
      <c r="P149" s="135">
        <f>$K$3*P137*VLOOKUP(CALCULATOR!$C$21,'VTG EFF'!$P$4:$Q$10,2)*0.8</f>
        <v>12761600</v>
      </c>
      <c r="Q149" s="135">
        <f>$K$3*Q137*VLOOKUP(CALCULATOR!$C$21,'VTG EFF'!$P$4:$Q$10,2)*0.8</f>
        <v>12761600</v>
      </c>
      <c r="R149" s="135">
        <f>$K$3*R137*VLOOKUP(CALCULATOR!$C$21,'VTG EFF'!$P$4:$Q$10,2)*0.8</f>
        <v>12761600</v>
      </c>
      <c r="S149" s="135">
        <f>$K$3*S137*VLOOKUP(CALCULATOR!$C$21,'VTG EFF'!$P$4:$Q$10,2)*0.8</f>
        <v>12761600</v>
      </c>
      <c r="T149" s="135">
        <f>$K$3*T137*VLOOKUP(CALCULATOR!$C$21,'VTG EFF'!$P$4:$Q$10,2)*0.8</f>
        <v>12761600</v>
      </c>
      <c r="U149" s="135">
        <f>$K$3*U137*VLOOKUP(CALCULATOR!$C$21,'VTG EFF'!$P$4:$Q$10,2)*0.8</f>
        <v>12518400</v>
      </c>
      <c r="V149" s="135">
        <f>$K$3*V137*VLOOKUP(CALCULATOR!$C$21,'VTG EFF'!$P$4:$Q$10,2)*0.8</f>
        <v>12416000</v>
      </c>
      <c r="W149" s="135">
        <f>$K$3*W137*VLOOKUP(CALCULATOR!$C$21,'VTG EFF'!$P$4:$Q$10,2)*0.8</f>
        <v>12395520</v>
      </c>
      <c r="X149" s="135">
        <f>$K$3*X137*VLOOKUP(CALCULATOR!$C$21,'VTG EFF'!$P$4:$Q$10,2)*0.8</f>
        <v>12334080</v>
      </c>
      <c r="Y149" s="135">
        <f>$K$3*Y137*VLOOKUP(CALCULATOR!$C$21,'VTG EFF'!$P$4:$Q$10,2)*0.8</f>
        <v>12313600</v>
      </c>
    </row>
    <row r="150" spans="1:25" x14ac:dyDescent="0.2">
      <c r="A150" s="305" t="s">
        <v>254</v>
      </c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7"/>
    </row>
    <row r="151" spans="1:25" x14ac:dyDescent="0.2">
      <c r="A151" s="133"/>
      <c r="B151" s="135">
        <f>$K$3*B139*VLOOKUP(CALCULATOR!$C$21,'VTG EFF'!$P$4:$Q$10,2)*0.9</f>
        <v>13642559.999999998</v>
      </c>
      <c r="C151" s="135">
        <f>$K$3*C139*VLOOKUP(CALCULATOR!$C$21,'VTG EFF'!$P$4:$Q$10,2)*0.9</f>
        <v>13616640</v>
      </c>
      <c r="D151" s="135">
        <f>$K$3*D139*VLOOKUP(CALCULATOR!$C$21,'VTG EFF'!$P$4:$Q$10,2)*0.9</f>
        <v>13564800.000000002</v>
      </c>
      <c r="E151" s="135">
        <f>$K$3*E139*VLOOKUP(CALCULATOR!$C$21,'VTG EFF'!$P$4:$Q$10,2)*0.9</f>
        <v>13564800.000000002</v>
      </c>
      <c r="F151" s="135">
        <f>$K$3*F139*VLOOKUP(CALCULATOR!$C$21,'VTG EFF'!$P$4:$Q$10,2)*0.9</f>
        <v>13564800.000000002</v>
      </c>
      <c r="G151" s="135">
        <f>$K$3*G139*VLOOKUP(CALCULATOR!$C$21,'VTG EFF'!$P$4:$Q$10,2)*0.9</f>
        <v>13564800.000000002</v>
      </c>
      <c r="H151" s="135">
        <f>$K$3*H139*VLOOKUP(CALCULATOR!$C$21,'VTG EFF'!$P$4:$Q$10,2)*0.9</f>
        <v>13616640</v>
      </c>
      <c r="I151" s="135">
        <f>$K$3*I139*VLOOKUP(CALCULATOR!$C$21,'VTG EFF'!$P$4:$Q$10,2)*0.9</f>
        <v>13694400</v>
      </c>
      <c r="J151" s="135">
        <f>$K$3*J139*VLOOKUP(CALCULATOR!$C$21,'VTG EFF'!$P$4:$Q$10,2)*0.9</f>
        <v>13772160</v>
      </c>
      <c r="K151" s="135">
        <f>$K$3*K139*VLOOKUP(CALCULATOR!$C$21,'VTG EFF'!$P$4:$Q$10,2)*0.9</f>
        <v>13875840</v>
      </c>
      <c r="L151" s="135">
        <f>$K$3*L139*VLOOKUP(CALCULATOR!$C$21,'VTG EFF'!$P$4:$Q$10,2)*0.9</f>
        <v>13795200</v>
      </c>
      <c r="M151" s="135">
        <f>$K$3*M139*VLOOKUP(CALCULATOR!$C$21,'VTG EFF'!$P$4:$Q$10,2)*0.9</f>
        <v>14356800</v>
      </c>
      <c r="N151" s="135">
        <f>$K$3*N139*VLOOKUP(CALCULATOR!$C$21,'VTG EFF'!$P$4:$Q$10,2)*0.9</f>
        <v>14356800</v>
      </c>
      <c r="O151" s="135">
        <f>$K$3*O139*VLOOKUP(CALCULATOR!$C$21,'VTG EFF'!$P$4:$Q$10,2)*0.9</f>
        <v>14356800</v>
      </c>
      <c r="P151" s="135">
        <f>$K$3*P139*VLOOKUP(CALCULATOR!$C$21,'VTG EFF'!$P$4:$Q$10,2)*0.9</f>
        <v>14356800</v>
      </c>
      <c r="Q151" s="135">
        <f>$K$3*Q139*VLOOKUP(CALCULATOR!$C$21,'VTG EFF'!$P$4:$Q$10,2)*0.9</f>
        <v>14356800</v>
      </c>
      <c r="R151" s="135">
        <f>$K$3*R139*VLOOKUP(CALCULATOR!$C$21,'VTG EFF'!$P$4:$Q$10,2)*0.9</f>
        <v>14356800</v>
      </c>
      <c r="S151" s="135">
        <f>$K$3*S139*VLOOKUP(CALCULATOR!$C$21,'VTG EFF'!$P$4:$Q$10,2)*0.9</f>
        <v>14356800</v>
      </c>
      <c r="T151" s="135">
        <f>$K$3*T139*VLOOKUP(CALCULATOR!$C$21,'VTG EFF'!$P$4:$Q$10,2)*0.9</f>
        <v>14356800</v>
      </c>
      <c r="U151" s="135">
        <f>$K$3*U139*VLOOKUP(CALCULATOR!$C$21,'VTG EFF'!$P$4:$Q$10,2)*0.9</f>
        <v>13953600.000000002</v>
      </c>
      <c r="V151" s="135">
        <f>$K$3*V139*VLOOKUP(CALCULATOR!$C$21,'VTG EFF'!$P$4:$Q$10,2)*0.9</f>
        <v>13824000</v>
      </c>
      <c r="W151" s="135">
        <f>$K$3*W139*VLOOKUP(CALCULATOR!$C$21,'VTG EFF'!$P$4:$Q$10,2)*0.9</f>
        <v>13798080</v>
      </c>
      <c r="X151" s="135">
        <f>$K$3*X139*VLOOKUP(CALCULATOR!$C$21,'VTG EFF'!$P$4:$Q$10,2)*0.9</f>
        <v>13720320</v>
      </c>
      <c r="Y151" s="135">
        <f>$K$3*Y139*VLOOKUP(CALCULATOR!$C$21,'VTG EFF'!$P$4:$Q$10,2)*0.9</f>
        <v>13694400</v>
      </c>
    </row>
    <row r="152" spans="1:25" x14ac:dyDescent="0.2">
      <c r="A152" s="148" t="s">
        <v>197</v>
      </c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50"/>
    </row>
    <row r="153" spans="1:25" x14ac:dyDescent="0.2">
      <c r="A153" s="133"/>
      <c r="B153" s="155">
        <f>IF(B127=0,"",IF(B143&gt;B141,B131,IF(B145&gt;B141,B133,IF(B147&gt;B141,B135,IF(B$32&gt;B141,B137,B139)))))</f>
        <v>0.97760000000000002</v>
      </c>
      <c r="C153" s="155">
        <f t="shared" ref="C153:Y153" si="76">IF(C127=0,"",IF(C143&gt;C141,C131,IF(C145&gt;C141,C133,IF(C147&gt;C141,C135,IF(C$32&gt;C141,C137,C139)))))</f>
        <v>0.97640000000000005</v>
      </c>
      <c r="D153" s="155">
        <f t="shared" si="76"/>
        <v>0.97400000000000009</v>
      </c>
      <c r="E153" s="155">
        <f t="shared" si="76"/>
        <v>0.97400000000000009</v>
      </c>
      <c r="F153" s="155">
        <f t="shared" si="76"/>
        <v>0.97400000000000009</v>
      </c>
      <c r="G153" s="155">
        <f t="shared" si="76"/>
        <v>0.97400000000000009</v>
      </c>
      <c r="H153" s="155">
        <f t="shared" si="76"/>
        <v>0.97640000000000005</v>
      </c>
      <c r="I153" s="155">
        <f t="shared" si="76"/>
        <v>0.98</v>
      </c>
      <c r="J153" s="155">
        <f t="shared" si="76"/>
        <v>0.98360000000000003</v>
      </c>
      <c r="K153" s="155">
        <f t="shared" si="76"/>
        <v>0.98840000000000006</v>
      </c>
      <c r="L153" s="155">
        <f t="shared" si="76"/>
        <v>0.99099999999999999</v>
      </c>
      <c r="M153" s="155">
        <f t="shared" si="76"/>
        <v>0.997</v>
      </c>
      <c r="N153" s="155">
        <f t="shared" si="76"/>
        <v>0.997</v>
      </c>
      <c r="O153" s="155">
        <f t="shared" si="76"/>
        <v>0.997</v>
      </c>
      <c r="P153" s="155">
        <f t="shared" si="76"/>
        <v>0.997</v>
      </c>
      <c r="Q153" s="155">
        <f t="shared" si="76"/>
        <v>0.997</v>
      </c>
      <c r="R153" s="155">
        <f t="shared" si="76"/>
        <v>0.997</v>
      </c>
      <c r="S153" s="155">
        <f t="shared" si="76"/>
        <v>0.997</v>
      </c>
      <c r="T153" s="155">
        <f t="shared" si="76"/>
        <v>0.997</v>
      </c>
      <c r="U153" s="155">
        <f t="shared" si="76"/>
        <v>0.99199999999999999</v>
      </c>
      <c r="V153" s="155">
        <f t="shared" si="76"/>
        <v>0.98599999999999999</v>
      </c>
      <c r="W153" s="155">
        <f t="shared" si="76"/>
        <v>0.98480000000000001</v>
      </c>
      <c r="X153" s="155">
        <f t="shared" si="76"/>
        <v>0.98120000000000007</v>
      </c>
      <c r="Y153" s="155">
        <f t="shared" si="76"/>
        <v>0.98</v>
      </c>
    </row>
    <row r="154" spans="1:25" x14ac:dyDescent="0.2">
      <c r="A154" s="302" t="s">
        <v>230</v>
      </c>
      <c r="B154" s="303"/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4"/>
    </row>
    <row r="155" spans="1:25" x14ac:dyDescent="0.2">
      <c r="A155" s="133"/>
      <c r="B155" s="135">
        <f>IF(ISNUMBER(B153),IF(B127=0,0,B141/B153),0)</f>
        <v>5044503.7329327622</v>
      </c>
      <c r="C155" s="135">
        <f t="shared" ref="C155:Y155" si="77">IF(ISNUMBER(C153),IF(C127=0,0,C141/C153),0)</f>
        <v>5219060.2324445965</v>
      </c>
      <c r="D155" s="135">
        <f t="shared" si="77"/>
        <v>5400691.9636578429</v>
      </c>
      <c r="E155" s="135">
        <f t="shared" si="77"/>
        <v>5400691.9636578429</v>
      </c>
      <c r="F155" s="135">
        <f t="shared" si="77"/>
        <v>5400691.9636578429</v>
      </c>
      <c r="G155" s="135">
        <f t="shared" si="77"/>
        <v>5400691.9636578429</v>
      </c>
      <c r="H155" s="135">
        <f t="shared" si="77"/>
        <v>5219060.2324445965</v>
      </c>
      <c r="I155" s="135">
        <f t="shared" si="77"/>
        <v>4864411.51803187</v>
      </c>
      <c r="J155" s="135">
        <f t="shared" si="77"/>
        <v>4512358.8495156169</v>
      </c>
      <c r="K155" s="135">
        <f t="shared" si="77"/>
        <v>3991506.9601902617</v>
      </c>
      <c r="L155" s="135">
        <f t="shared" si="77"/>
        <v>3483405.4435121575</v>
      </c>
      <c r="M155" s="135">
        <f t="shared" si="77"/>
        <v>2967807.5321855978</v>
      </c>
      <c r="N155" s="135">
        <f t="shared" si="77"/>
        <v>2638051.1397205316</v>
      </c>
      <c r="O155" s="135">
        <f t="shared" si="77"/>
        <v>2308294.747255465</v>
      </c>
      <c r="P155" s="135">
        <f t="shared" si="77"/>
        <v>2143416.5510229319</v>
      </c>
      <c r="Q155" s="135">
        <f t="shared" si="77"/>
        <v>2308294.747255465</v>
      </c>
      <c r="R155" s="135">
        <f t="shared" si="77"/>
        <v>2473172.9434879986</v>
      </c>
      <c r="S155" s="135">
        <f t="shared" si="77"/>
        <v>2802929.3359530647</v>
      </c>
      <c r="T155" s="135">
        <f t="shared" si="77"/>
        <v>3297563.9246506644</v>
      </c>
      <c r="U155" s="135">
        <f t="shared" si="77"/>
        <v>3645603.1816173224</v>
      </c>
      <c r="V155" s="135">
        <f t="shared" si="77"/>
        <v>4167940.2039512075</v>
      </c>
      <c r="W155" s="135">
        <f t="shared" si="77"/>
        <v>4339939.6859664153</v>
      </c>
      <c r="X155" s="135">
        <f t="shared" si="77"/>
        <v>4690929.194891355</v>
      </c>
      <c r="Y155" s="135">
        <f t="shared" si="77"/>
        <v>4864411.51803187</v>
      </c>
    </row>
    <row r="158" spans="1:25" x14ac:dyDescent="0.2">
      <c r="A158" s="122"/>
      <c r="B158" s="122"/>
      <c r="C158" s="122"/>
      <c r="D158" s="122"/>
      <c r="E158" s="122"/>
      <c r="F158" s="122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</row>
    <row r="159" spans="1:25" x14ac:dyDescent="0.2">
      <c r="A159" s="311" t="s">
        <v>225</v>
      </c>
      <c r="B159" s="312"/>
      <c r="C159" s="313"/>
      <c r="D159" s="314" t="s">
        <v>176</v>
      </c>
      <c r="E159" s="315"/>
      <c r="F159" s="316"/>
      <c r="G159" s="187"/>
      <c r="H159" s="311" t="s">
        <v>239</v>
      </c>
      <c r="I159" s="312"/>
      <c r="J159" s="313"/>
      <c r="K159" s="188">
        <f>CALCULATOR!$C$22</f>
        <v>4</v>
      </c>
      <c r="L159" s="187"/>
      <c r="M159" s="311" t="s">
        <v>226</v>
      </c>
      <c r="N159" s="312"/>
      <c r="O159" s="313"/>
      <c r="P159" s="190">
        <f t="array" ref="P159">AVERAGE(IF(ISNUMBER(B192:Y192),B192:Y192,FALSE))</f>
        <v>0.99511764705882366</v>
      </c>
      <c r="Q159" s="189"/>
      <c r="R159" s="311" t="s">
        <v>260</v>
      </c>
      <c r="S159" s="312"/>
      <c r="T159" s="313"/>
      <c r="U159" s="317">
        <f>SUM($B194:$Y194)*31</f>
        <v>1506266681.6645007</v>
      </c>
      <c r="V159" s="318"/>
      <c r="W159" s="137"/>
      <c r="X159" s="137"/>
      <c r="Y159" s="137"/>
    </row>
    <row r="160" spans="1:25" x14ac:dyDescent="0.2">
      <c r="A160" s="122"/>
      <c r="B160" s="122"/>
      <c r="C160" s="122"/>
      <c r="D160" s="122"/>
      <c r="E160" s="122"/>
      <c r="F160" s="122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</row>
    <row r="161" spans="1:25" x14ac:dyDescent="0.2">
      <c r="A161" s="308" t="s">
        <v>196</v>
      </c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10"/>
    </row>
    <row r="162" spans="1:25" x14ac:dyDescent="0.2">
      <c r="A162" s="126"/>
      <c r="B162" s="126">
        <v>1</v>
      </c>
      <c r="C162" s="127">
        <f t="shared" ref="C162" si="78">B162+1</f>
        <v>2</v>
      </c>
      <c r="D162" s="127">
        <f t="shared" ref="D162" si="79">C162+1</f>
        <v>3</v>
      </c>
      <c r="E162" s="127">
        <f t="shared" ref="E162" si="80">D162+1</f>
        <v>4</v>
      </c>
      <c r="F162" s="127">
        <f t="shared" ref="F162" si="81">E162+1</f>
        <v>5</v>
      </c>
      <c r="G162" s="127">
        <f t="shared" ref="G162" si="82">F162+1</f>
        <v>6</v>
      </c>
      <c r="H162" s="127">
        <f t="shared" ref="H162" si="83">G162+1</f>
        <v>7</v>
      </c>
      <c r="I162" s="127">
        <f t="shared" ref="I162" si="84">H162+1</f>
        <v>8</v>
      </c>
      <c r="J162" s="127">
        <f t="shared" ref="J162" si="85">I162+1</f>
        <v>9</v>
      </c>
      <c r="K162" s="127">
        <f t="shared" ref="K162" si="86">J162+1</f>
        <v>10</v>
      </c>
      <c r="L162" s="127">
        <f t="shared" ref="L162" si="87">K162+1</f>
        <v>11</v>
      </c>
      <c r="M162" s="127">
        <f t="shared" ref="M162" si="88">L162+1</f>
        <v>12</v>
      </c>
      <c r="N162" s="127">
        <f t="shared" ref="N162" si="89">M162+1</f>
        <v>13</v>
      </c>
      <c r="O162" s="127">
        <f t="shared" ref="O162" si="90">N162+1</f>
        <v>14</v>
      </c>
      <c r="P162" s="127">
        <f t="shared" ref="P162" si="91">O162+1</f>
        <v>15</v>
      </c>
      <c r="Q162" s="127">
        <f t="shared" ref="Q162" si="92">P162+1</f>
        <v>16</v>
      </c>
      <c r="R162" s="127">
        <f t="shared" ref="R162" si="93">Q162+1</f>
        <v>17</v>
      </c>
      <c r="S162" s="127">
        <f t="shared" ref="S162" si="94">R162+1</f>
        <v>18</v>
      </c>
      <c r="T162" s="127">
        <f t="shared" ref="T162" si="95">S162+1</f>
        <v>19</v>
      </c>
      <c r="U162" s="127">
        <f t="shared" ref="U162" si="96">T162+1</f>
        <v>20</v>
      </c>
      <c r="V162" s="127">
        <f t="shared" ref="V162" si="97">U162+1</f>
        <v>21</v>
      </c>
      <c r="W162" s="127">
        <f t="shared" ref="W162" si="98">V162+1</f>
        <v>22</v>
      </c>
      <c r="X162" s="127">
        <f t="shared" ref="X162" si="99">W162+1</f>
        <v>23</v>
      </c>
      <c r="Y162" s="127">
        <f t="shared" ref="Y162" si="100">X162+1</f>
        <v>24</v>
      </c>
    </row>
    <row r="163" spans="1:25" x14ac:dyDescent="0.2">
      <c r="A163" s="302" t="s">
        <v>229</v>
      </c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4"/>
    </row>
    <row r="164" spans="1:25" x14ac:dyDescent="0.2">
      <c r="A164" s="129"/>
      <c r="B164" s="130">
        <f>ROUND(VLOOKUP($D159,'HOURLY TEMP CALC'!$B$2:$AE$15,B$6+6,FALSE),0)</f>
        <v>50</v>
      </c>
      <c r="C164" s="130">
        <f>ROUND(VLOOKUP($D159,'HOURLY TEMP CALC'!$B$2:$AE$15,C$6+6,FALSE),0)</f>
        <v>49</v>
      </c>
      <c r="D164" s="130">
        <f>ROUND(VLOOKUP($D159,'HOURLY TEMP CALC'!$B$2:$AE$15,D$6+6,FALSE),0)</f>
        <v>48</v>
      </c>
      <c r="E164" s="130">
        <f>ROUND(VLOOKUP($D159,'HOURLY TEMP CALC'!$B$2:$AE$15,E$6+6,FALSE),0)</f>
        <v>48</v>
      </c>
      <c r="F164" s="130">
        <f>ROUND(VLOOKUP($D159,'HOURLY TEMP CALC'!$B$2:$AE$15,F$6+6,FALSE),0)</f>
        <v>48</v>
      </c>
      <c r="G164" s="130">
        <f>ROUND(VLOOKUP($D159,'HOURLY TEMP CALC'!$B$2:$AE$15,G$6+6,FALSE),0)</f>
        <v>48</v>
      </c>
      <c r="H164" s="130">
        <f>ROUND(VLOOKUP($D159,'HOURLY TEMP CALC'!$B$2:$AE$15,H$6+6,FALSE),0)</f>
        <v>49</v>
      </c>
      <c r="I164" s="130">
        <f>ROUND(VLOOKUP($D159,'HOURLY TEMP CALC'!$B$2:$AE$15,I$6+6,FALSE),0)</f>
        <v>51</v>
      </c>
      <c r="J164" s="130">
        <f>ROUND(VLOOKUP($D159,'HOURLY TEMP CALC'!$B$2:$AE$15,J$6+6,FALSE),0)</f>
        <v>54</v>
      </c>
      <c r="K164" s="130">
        <f>ROUND(VLOOKUP($D159,'HOURLY TEMP CALC'!$B$2:$AE$15,K$6+6,FALSE),0)</f>
        <v>57</v>
      </c>
      <c r="L164" s="130">
        <f>ROUND(VLOOKUP($D159,'HOURLY TEMP CALC'!$B$2:$AE$15,L$6+6,FALSE),0)</f>
        <v>60</v>
      </c>
      <c r="M164" s="130">
        <f>ROUND(VLOOKUP($D159,'HOURLY TEMP CALC'!$B$2:$AE$15,M$6+6,FALSE),0)</f>
        <v>64</v>
      </c>
      <c r="N164" s="130">
        <f>ROUND(VLOOKUP($D159,'HOURLY TEMP CALC'!$B$2:$AE$15,N$6+6,FALSE),0)</f>
        <v>66</v>
      </c>
      <c r="O164" s="130">
        <f>ROUND(VLOOKUP($D159,'HOURLY TEMP CALC'!$B$2:$AE$15,O$6+6,FALSE),0)</f>
        <v>68</v>
      </c>
      <c r="P164" s="130">
        <f>ROUND(VLOOKUP($D159,'HOURLY TEMP CALC'!$B$2:$AE$15,P$6+6,FALSE),0)</f>
        <v>68</v>
      </c>
      <c r="Q164" s="130">
        <f>ROUND(VLOOKUP($D159,'HOURLY TEMP CALC'!$B$2:$AE$15,Q$6+6,FALSE),0)</f>
        <v>68</v>
      </c>
      <c r="R164" s="130">
        <f>ROUND(VLOOKUP($D159,'HOURLY TEMP CALC'!$B$2:$AE$15,R$6+6,FALSE),0)</f>
        <v>66</v>
      </c>
      <c r="S164" s="130">
        <f>ROUND(VLOOKUP($D159,'HOURLY TEMP CALC'!$B$2:$AE$15,S$6+6,FALSE),0)</f>
        <v>64</v>
      </c>
      <c r="T164" s="130">
        <f>ROUND(VLOOKUP($D159,'HOURLY TEMP CALC'!$B$2:$AE$15,T$6+6,FALSE),0)</f>
        <v>61</v>
      </c>
      <c r="U164" s="130">
        <f>ROUND(VLOOKUP($D159,'HOURLY TEMP CALC'!$B$2:$AE$15,U$6+6,FALSE),0)</f>
        <v>59</v>
      </c>
      <c r="V164" s="130">
        <f>ROUND(VLOOKUP($D159,'HOURLY TEMP CALC'!$B$2:$AE$15,V$6+6,FALSE),0)</f>
        <v>56</v>
      </c>
      <c r="W164" s="130">
        <f>ROUND(VLOOKUP($D159,'HOURLY TEMP CALC'!$B$2:$AE$15,W$6+6,FALSE),0)</f>
        <v>54</v>
      </c>
      <c r="X164" s="130">
        <f>ROUND(VLOOKUP($D159,'HOURLY TEMP CALC'!$B$2:$AE$15,X$6+6,FALSE),0)</f>
        <v>53</v>
      </c>
      <c r="Y164" s="130">
        <f>ROUND(VLOOKUP($D159,'HOURLY TEMP CALC'!$B$2:$AE$15,Y$6+6,FALSE),0)</f>
        <v>51</v>
      </c>
    </row>
    <row r="165" spans="1:25" x14ac:dyDescent="0.2">
      <c r="A165" s="302" t="s">
        <v>227</v>
      </c>
      <c r="B165" s="303"/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4"/>
    </row>
    <row r="166" spans="1:25" x14ac:dyDescent="0.2">
      <c r="A166" s="129"/>
      <c r="B166" s="131">
        <f>IF(B164&gt;=CALCULATOR!$C$28,0,VLOOKUP(B164,'OUTDOOR RESET'!$B$10:$C$112,2,FALSE))</f>
        <v>97</v>
      </c>
      <c r="C166" s="131">
        <f>IF(C164&gt;=CALCULATOR!$C$28,0,VLOOKUP(C164,'OUTDOOR RESET'!$B$10:$C$112,2,FALSE))</f>
        <v>99</v>
      </c>
      <c r="D166" s="131">
        <f>IF(D164&gt;=CALCULATOR!$C$28,0,VLOOKUP(D164,'OUTDOOR RESET'!$B$10:$C$112,2,FALSE))</f>
        <v>100</v>
      </c>
      <c r="E166" s="131">
        <f>IF(E164&gt;=CALCULATOR!$C$28,0,VLOOKUP(E164,'OUTDOOR RESET'!$B$10:$C$112,2,FALSE))</f>
        <v>100</v>
      </c>
      <c r="F166" s="131">
        <f>IF(F164&gt;=CALCULATOR!$C$28,0,VLOOKUP(F164,'OUTDOOR RESET'!$B$10:$C$112,2,FALSE))</f>
        <v>100</v>
      </c>
      <c r="G166" s="131">
        <f>IF(G164&gt;=CALCULATOR!$C$28,0,VLOOKUP(G164,'OUTDOOR RESET'!$B$10:$C$112,2,FALSE))</f>
        <v>100</v>
      </c>
      <c r="H166" s="131">
        <f>IF(H164&gt;=CALCULATOR!$C$28,0,VLOOKUP(H164,'OUTDOOR RESET'!$B$10:$C$112,2,FALSE))</f>
        <v>99</v>
      </c>
      <c r="I166" s="131">
        <f>IF(I164&gt;=CALCULATOR!$C$28,0,VLOOKUP(I164,'OUTDOOR RESET'!$B$10:$C$112,2,FALSE))</f>
        <v>96</v>
      </c>
      <c r="J166" s="131">
        <f>IF(J164&gt;=CALCULATOR!$C$28,0,VLOOKUP(J164,'OUTDOOR RESET'!$B$10:$C$112,2,FALSE))</f>
        <v>91</v>
      </c>
      <c r="K166" s="131">
        <f>IF(K164&gt;=CALCULATOR!$C$28,0,VLOOKUP(K164,'OUTDOOR RESET'!$B$10:$C$112,2,FALSE))</f>
        <v>87</v>
      </c>
      <c r="L166" s="131">
        <f>IF(L164&gt;=CALCULATOR!$C$28,0,VLOOKUP(L164,'OUTDOOR RESET'!$B$10:$C$112,2,FALSE))</f>
        <v>83</v>
      </c>
      <c r="M166" s="131">
        <f>IF(M164&gt;=CALCULATOR!$C$28,0,VLOOKUP(M164,'OUTDOOR RESET'!$B$10:$C$112,2,FALSE))</f>
        <v>0</v>
      </c>
      <c r="N166" s="131">
        <f>IF(N164&gt;=CALCULATOR!$C$28,0,VLOOKUP(N164,'OUTDOOR RESET'!$B$10:$C$112,2,FALSE))</f>
        <v>0</v>
      </c>
      <c r="O166" s="131">
        <f>IF(O164&gt;=CALCULATOR!$C$28,0,VLOOKUP(O164,'OUTDOOR RESET'!$B$10:$C$112,2,FALSE))</f>
        <v>0</v>
      </c>
      <c r="P166" s="131">
        <f>IF(P164&gt;=CALCULATOR!$C$28,0,VLOOKUP(P164,'OUTDOOR RESET'!$B$10:$C$112,2,FALSE))</f>
        <v>0</v>
      </c>
      <c r="Q166" s="131">
        <f>IF(Q164&gt;=CALCULATOR!$C$28,0,VLOOKUP(Q164,'OUTDOOR RESET'!$B$10:$C$112,2,FALSE))</f>
        <v>0</v>
      </c>
      <c r="R166" s="131">
        <f>IF(R164&gt;=CALCULATOR!$C$28,0,VLOOKUP(R164,'OUTDOOR RESET'!$B$10:$C$112,2,FALSE))</f>
        <v>0</v>
      </c>
      <c r="S166" s="131">
        <f>IF(S164&gt;=CALCULATOR!$C$28,0,VLOOKUP(S164,'OUTDOOR RESET'!$B$10:$C$112,2,FALSE))</f>
        <v>0</v>
      </c>
      <c r="T166" s="131">
        <f>IF(T164&gt;=CALCULATOR!$C$28,0,VLOOKUP(T164,'OUTDOOR RESET'!$B$10:$C$112,2,FALSE))</f>
        <v>81</v>
      </c>
      <c r="U166" s="131">
        <f>IF(U164&gt;=CALCULATOR!$C$28,0,VLOOKUP(U164,'OUTDOOR RESET'!$B$10:$C$112,2,FALSE))</f>
        <v>84</v>
      </c>
      <c r="V166" s="131">
        <f>IF(V164&gt;=CALCULATOR!$C$28,0,VLOOKUP(V164,'OUTDOOR RESET'!$B$10:$C$112,2,FALSE))</f>
        <v>89</v>
      </c>
      <c r="W166" s="131">
        <f>IF(W164&gt;=CALCULATOR!$C$28,0,VLOOKUP(W164,'OUTDOOR RESET'!$B$10:$C$112,2,FALSE))</f>
        <v>91</v>
      </c>
      <c r="X166" s="131">
        <f>IF(X164&gt;=CALCULATOR!$C$28,0,VLOOKUP(X164,'OUTDOOR RESET'!$B$10:$C$112,2,FALSE))</f>
        <v>93</v>
      </c>
      <c r="Y166" s="131">
        <f>IF(Y164&gt;=CALCULATOR!$C$28,0,VLOOKUP(Y164,'OUTDOOR RESET'!$B$10:$C$112,2,FALSE))</f>
        <v>96</v>
      </c>
    </row>
    <row r="167" spans="1:25" x14ac:dyDescent="0.2">
      <c r="A167" s="302" t="s">
        <v>238</v>
      </c>
      <c r="B167" s="303"/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4"/>
    </row>
    <row r="168" spans="1:25" x14ac:dyDescent="0.2">
      <c r="A168" s="133"/>
      <c r="B168" s="126">
        <f>IF(B166=0,0,B166-CALCULATOR!$C$23)</f>
        <v>77</v>
      </c>
      <c r="C168" s="126">
        <f>IF(C166=0,0,C166-CALCULATOR!$C$23)</f>
        <v>79</v>
      </c>
      <c r="D168" s="126">
        <f>IF(D166=0,0,D166-CALCULATOR!$C$23)</f>
        <v>80</v>
      </c>
      <c r="E168" s="126">
        <f>IF(E166=0,0,E166-CALCULATOR!$C$23)</f>
        <v>80</v>
      </c>
      <c r="F168" s="126">
        <f>IF(F166=0,0,F166-CALCULATOR!$C$23)</f>
        <v>80</v>
      </c>
      <c r="G168" s="126">
        <f>IF(G166=0,0,G166-CALCULATOR!$C$23)</f>
        <v>80</v>
      </c>
      <c r="H168" s="126">
        <f>IF(H166=0,0,H166-CALCULATOR!$C$23)</f>
        <v>79</v>
      </c>
      <c r="I168" s="126">
        <f>IF(I166=0,0,I166-CALCULATOR!$C$23)</f>
        <v>76</v>
      </c>
      <c r="J168" s="126">
        <f>IF(J166=0,0,J166-CALCULATOR!$C$23)</f>
        <v>71</v>
      </c>
      <c r="K168" s="126">
        <f>IF(K166=0,0,K166-CALCULATOR!$C$23)</f>
        <v>67</v>
      </c>
      <c r="L168" s="126">
        <f>IF(L166=0,0,L166-CALCULATOR!$C$23)</f>
        <v>63</v>
      </c>
      <c r="M168" s="126">
        <f>IF(M166=0,0,M166-CALCULATOR!$C$23)</f>
        <v>0</v>
      </c>
      <c r="N168" s="126">
        <f>IF(N166=0,0,N166-CALCULATOR!$C$23)</f>
        <v>0</v>
      </c>
      <c r="O168" s="126">
        <f>IF(O166=0,0,O166-CALCULATOR!$C$23)</f>
        <v>0</v>
      </c>
      <c r="P168" s="126">
        <f>IF(P166=0,0,P166-CALCULATOR!$C$23)</f>
        <v>0</v>
      </c>
      <c r="Q168" s="126">
        <f>IF(Q166=0,0,Q166-CALCULATOR!$C$23)</f>
        <v>0</v>
      </c>
      <c r="R168" s="126">
        <f>IF(R166=0,0,R166-CALCULATOR!$C$23)</f>
        <v>0</v>
      </c>
      <c r="S168" s="126">
        <f>IF(S166=0,0,S166-CALCULATOR!$C$23)</f>
        <v>0</v>
      </c>
      <c r="T168" s="126">
        <f>IF(T166=0,0,T166-CALCULATOR!$C$23)</f>
        <v>61</v>
      </c>
      <c r="U168" s="126">
        <f>IF(U166=0,0,U166-CALCULATOR!$C$23)</f>
        <v>64</v>
      </c>
      <c r="V168" s="126">
        <f>IF(V166=0,0,V166-CALCULATOR!$C$23)</f>
        <v>69</v>
      </c>
      <c r="W168" s="126">
        <f>IF(W166=0,0,W166-CALCULATOR!$C$23)</f>
        <v>71</v>
      </c>
      <c r="X168" s="126">
        <f>IF(X166=0,0,X166-CALCULATOR!$C$23)</f>
        <v>73</v>
      </c>
      <c r="Y168" s="126">
        <f>IF(Y166=0,0,Y166-CALCULATOR!$C$23)</f>
        <v>76</v>
      </c>
    </row>
    <row r="169" spans="1:25" x14ac:dyDescent="0.2">
      <c r="A169" s="302" t="s">
        <v>241</v>
      </c>
      <c r="B169" s="303"/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4"/>
    </row>
    <row r="170" spans="1:25" x14ac:dyDescent="0.2">
      <c r="A170" s="133"/>
      <c r="B170" s="147">
        <f>IF(B168&lt;78,'VTG EFF'!$C$5/100,VLOOKUP(B168,'VTG EFF'!$B$5:$G$87,2,FALSE)/100)</f>
        <v>0.997</v>
      </c>
      <c r="C170" s="147">
        <f>IF(C168&lt;78,'VTG EFF'!$C$5/100,VLOOKUP(C168,'VTG EFF'!$B$5:$G$87,2,FALSE)/100)</f>
        <v>0.997</v>
      </c>
      <c r="D170" s="147">
        <f>IF(D168&lt;78,'VTG EFF'!$C$5/100,VLOOKUP(D168,'VTG EFF'!$B$5:$G$87,2,FALSE)/100)</f>
        <v>0.998</v>
      </c>
      <c r="E170" s="147">
        <f>IF(E168&lt;78,'VTG EFF'!$C$5/100,VLOOKUP(E168,'VTG EFF'!$B$5:$G$87,2,FALSE)/100)</f>
        <v>0.998</v>
      </c>
      <c r="F170" s="147">
        <f>IF(F168&lt;78,'VTG EFF'!$C$5/100,VLOOKUP(F168,'VTG EFF'!$B$5:$G$87,2,FALSE)/100)</f>
        <v>0.998</v>
      </c>
      <c r="G170" s="147">
        <f>IF(G168&lt;78,'VTG EFF'!$C$5/100,VLOOKUP(G168,'VTG EFF'!$B$5:$G$87,2,FALSE)/100)</f>
        <v>0.998</v>
      </c>
      <c r="H170" s="147">
        <f>IF(H168&lt;78,'VTG EFF'!$C$5/100,VLOOKUP(H168,'VTG EFF'!$B$5:$G$87,2,FALSE)/100)</f>
        <v>0.997</v>
      </c>
      <c r="I170" s="147">
        <f>IF(I168&lt;78,'VTG EFF'!$C$5/100,VLOOKUP(I168,'VTG EFF'!$B$5:$G$87,2,FALSE)/100)</f>
        <v>0.997</v>
      </c>
      <c r="J170" s="147">
        <f>IF(J168&lt;78,'VTG EFF'!$C$5/100,VLOOKUP(J168,'VTG EFF'!$B$5:$G$87,2,FALSE)/100)</f>
        <v>0.997</v>
      </c>
      <c r="K170" s="147">
        <f>IF(K168&lt;78,'VTG EFF'!$C$5/100,VLOOKUP(K168,'VTG EFF'!$B$5:$G$87,2,FALSE)/100)</f>
        <v>0.997</v>
      </c>
      <c r="L170" s="147">
        <f>IF(L168&lt;78,'VTG EFF'!$C$5/100,VLOOKUP(L168,'VTG EFF'!$B$5:$G$87,2,FALSE)/100)</f>
        <v>0.997</v>
      </c>
      <c r="M170" s="147">
        <f>IF(M168&lt;78,'VTG EFF'!$C$5/100,VLOOKUP(M168,'VTG EFF'!$B$5:$G$87,2,FALSE)/100)</f>
        <v>0.997</v>
      </c>
      <c r="N170" s="147">
        <f>IF(N168&lt;78,'VTG EFF'!$C$5/100,VLOOKUP(N168,'VTG EFF'!$B$5:$G$87,2,FALSE)/100)</f>
        <v>0.997</v>
      </c>
      <c r="O170" s="147">
        <f>IF(O168&lt;78,'VTG EFF'!$C$5/100,VLOOKUP(O168,'VTG EFF'!$B$5:$G$87,2,FALSE)/100)</f>
        <v>0.997</v>
      </c>
      <c r="P170" s="147">
        <f>IF(P168&lt;78,'VTG EFF'!$C$5/100,VLOOKUP(P168,'VTG EFF'!$B$5:$G$87,2,FALSE)/100)</f>
        <v>0.997</v>
      </c>
      <c r="Q170" s="147">
        <f>IF(Q168&lt;78,'VTG EFF'!$C$5/100,VLOOKUP(Q168,'VTG EFF'!$B$5:$G$87,2,FALSE)/100)</f>
        <v>0.997</v>
      </c>
      <c r="R170" s="147">
        <f>IF(R168&lt;78,'VTG EFF'!$C$5/100,VLOOKUP(R168,'VTG EFF'!$B$5:$G$87,2,FALSE)/100)</f>
        <v>0.997</v>
      </c>
      <c r="S170" s="147">
        <f>IF(S168&lt;78,'VTG EFF'!$C$5/100,VLOOKUP(S168,'VTG EFF'!$B$5:$G$87,2,FALSE)/100)</f>
        <v>0.997</v>
      </c>
      <c r="T170" s="147">
        <f>IF(T168&lt;78,'VTG EFF'!$C$5/100,VLOOKUP(T168,'VTG EFF'!$B$5:$G$87,2,FALSE)/100)</f>
        <v>0.997</v>
      </c>
      <c r="U170" s="147">
        <f>IF(U168&lt;78,'VTG EFF'!$C$5/100,VLOOKUP(U168,'VTG EFF'!$B$5:$G$87,2,FALSE)/100)</f>
        <v>0.997</v>
      </c>
      <c r="V170" s="147">
        <f>IF(V168&lt;78,'VTG EFF'!$C$5/100,VLOOKUP(V168,'VTG EFF'!$B$5:$G$87,2,FALSE)/100)</f>
        <v>0.997</v>
      </c>
      <c r="W170" s="147">
        <f>IF(W168&lt;78,'VTG EFF'!$C$5/100,VLOOKUP(W168,'VTG EFF'!$B$5:$G$87,2,FALSE)/100)</f>
        <v>0.997</v>
      </c>
      <c r="X170" s="147">
        <f>IF(X168&lt;78,'VTG EFF'!$C$5/100,VLOOKUP(X168,'VTG EFF'!$B$5:$G$87,2,FALSE)/100)</f>
        <v>0.997</v>
      </c>
      <c r="Y170" s="147">
        <f>IF(Y168&lt;78,'VTG EFF'!$C$5/100,VLOOKUP(Y168,'VTG EFF'!$B$5:$G$87,2,FALSE)/100)</f>
        <v>0.997</v>
      </c>
    </row>
    <row r="171" spans="1:25" x14ac:dyDescent="0.2">
      <c r="A171" s="302" t="s">
        <v>240</v>
      </c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4"/>
    </row>
    <row r="172" spans="1:25" x14ac:dyDescent="0.2">
      <c r="A172" s="133"/>
      <c r="B172" s="147">
        <f>IF(B168&lt;78,'VTG EFF'!$C$5/100,VLOOKUP(B168,'VTG EFF'!$B$5:$G$87,3,FALSE)/100)</f>
        <v>0.997</v>
      </c>
      <c r="C172" s="147">
        <f>IF(C168&lt;78,'VTG EFF'!$C$5/100,VLOOKUP(C168,'VTG EFF'!$B$5:$G$87,3,FALSE)/100)</f>
        <v>0.99099999999999999</v>
      </c>
      <c r="D172" s="147">
        <f>IF(D168&lt;78,'VTG EFF'!$C$5/100,VLOOKUP(D168,'VTG EFF'!$B$5:$G$87,3,FALSE)/100)</f>
        <v>0.99199999999999999</v>
      </c>
      <c r="E172" s="147">
        <f>IF(E168&lt;78,'VTG EFF'!$C$5/100,VLOOKUP(E168,'VTG EFF'!$B$5:$G$87,3,FALSE)/100)</f>
        <v>0.99199999999999999</v>
      </c>
      <c r="F172" s="147">
        <f>IF(F168&lt;78,'VTG EFF'!$C$5/100,VLOOKUP(F168,'VTG EFF'!$B$5:$G$87,3,FALSE)/100)</f>
        <v>0.99199999999999999</v>
      </c>
      <c r="G172" s="147">
        <f>IF(G168&lt;78,'VTG EFF'!$C$5/100,VLOOKUP(G168,'VTG EFF'!$B$5:$G$87,3,FALSE)/100)</f>
        <v>0.99199999999999999</v>
      </c>
      <c r="H172" s="147">
        <f>IF(H168&lt;78,'VTG EFF'!$C$5/100,VLOOKUP(H168,'VTG EFF'!$B$5:$G$87,3,FALSE)/100)</f>
        <v>0.99099999999999999</v>
      </c>
      <c r="I172" s="147">
        <f>IF(I168&lt;78,'VTG EFF'!$C$5/100,VLOOKUP(I168,'VTG EFF'!$B$5:$G$87,3,FALSE)/100)</f>
        <v>0.997</v>
      </c>
      <c r="J172" s="147">
        <f>IF(J168&lt;78,'VTG EFF'!$C$5/100,VLOOKUP(J168,'VTG EFF'!$B$5:$G$87,3,FALSE)/100)</f>
        <v>0.997</v>
      </c>
      <c r="K172" s="147">
        <f>IF(K168&lt;78,'VTG EFF'!$C$5/100,VLOOKUP(K168,'VTG EFF'!$B$5:$G$87,3,FALSE)/100)</f>
        <v>0.997</v>
      </c>
      <c r="L172" s="147">
        <f>IF(L168&lt;78,'VTG EFF'!$C$5/100,VLOOKUP(L168,'VTG EFF'!$B$5:$G$87,3,FALSE)/100)</f>
        <v>0.997</v>
      </c>
      <c r="M172" s="147">
        <f>IF(M168&lt;78,'VTG EFF'!$C$5/100,VLOOKUP(M168,'VTG EFF'!$B$5:$G$87,3,FALSE)/100)</f>
        <v>0.997</v>
      </c>
      <c r="N172" s="147">
        <f>IF(N168&lt;78,'VTG EFF'!$C$5/100,VLOOKUP(N168,'VTG EFF'!$B$5:$G$87,3,FALSE)/100)</f>
        <v>0.997</v>
      </c>
      <c r="O172" s="147">
        <f>IF(O168&lt;78,'VTG EFF'!$C$5/100,VLOOKUP(O168,'VTG EFF'!$B$5:$G$87,3,FALSE)/100)</f>
        <v>0.997</v>
      </c>
      <c r="P172" s="147">
        <f>IF(P168&lt;78,'VTG EFF'!$C$5/100,VLOOKUP(P168,'VTG EFF'!$B$5:$G$87,3,FALSE)/100)</f>
        <v>0.997</v>
      </c>
      <c r="Q172" s="147">
        <f>IF(Q168&lt;78,'VTG EFF'!$C$5/100,VLOOKUP(Q168,'VTG EFF'!$B$5:$G$87,3,FALSE)/100)</f>
        <v>0.997</v>
      </c>
      <c r="R172" s="147">
        <f>IF(R168&lt;78,'VTG EFF'!$C$5/100,VLOOKUP(R168,'VTG EFF'!$B$5:$G$87,3,FALSE)/100)</f>
        <v>0.997</v>
      </c>
      <c r="S172" s="147">
        <f>IF(S168&lt;78,'VTG EFF'!$C$5/100,VLOOKUP(S168,'VTG EFF'!$B$5:$G$87,3,FALSE)/100)</f>
        <v>0.997</v>
      </c>
      <c r="T172" s="147">
        <f>IF(T168&lt;78,'VTG EFF'!$C$5/100,VLOOKUP(T168,'VTG EFF'!$B$5:$G$87,3,FALSE)/100)</f>
        <v>0.997</v>
      </c>
      <c r="U172" s="147">
        <f>IF(U168&lt;78,'VTG EFF'!$C$5/100,VLOOKUP(U168,'VTG EFF'!$B$5:$G$87,3,FALSE)/100)</f>
        <v>0.997</v>
      </c>
      <c r="V172" s="147">
        <f>IF(V168&lt;78,'VTG EFF'!$C$5/100,VLOOKUP(V168,'VTG EFF'!$B$5:$G$87,3,FALSE)/100)</f>
        <v>0.997</v>
      </c>
      <c r="W172" s="147">
        <f>IF(W168&lt;78,'VTG EFF'!$C$5/100,VLOOKUP(W168,'VTG EFF'!$B$5:$G$87,3,FALSE)/100)</f>
        <v>0.997</v>
      </c>
      <c r="X172" s="147">
        <f>IF(X168&lt;78,'VTG EFF'!$C$5/100,VLOOKUP(X168,'VTG EFF'!$B$5:$G$87,3,FALSE)/100)</f>
        <v>0.997</v>
      </c>
      <c r="Y172" s="147">
        <f>IF(Y168&lt;78,'VTG EFF'!$C$5/100,VLOOKUP(Y168,'VTG EFF'!$B$5:$G$87,3,FALSE)/100)</f>
        <v>0.997</v>
      </c>
    </row>
    <row r="173" spans="1:25" x14ac:dyDescent="0.2">
      <c r="A173" s="302" t="s">
        <v>242</v>
      </c>
      <c r="B173" s="303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4"/>
    </row>
    <row r="174" spans="1:25" x14ac:dyDescent="0.2">
      <c r="A174" s="133"/>
      <c r="B174" s="147">
        <f>IF(B168&lt;78,'VTG EFF'!$C$5/100,VLOOKUP(B168,'VTG EFF'!$B$5:$G$87,4,FALSE)/100)</f>
        <v>0.997</v>
      </c>
      <c r="C174" s="147">
        <f>IF(C168&lt;78,'VTG EFF'!$C$5/100,VLOOKUP(C168,'VTG EFF'!$B$5:$G$87,4,FALSE)/100)</f>
        <v>0.9840000000000001</v>
      </c>
      <c r="D174" s="147">
        <f>IF(D168&lt;78,'VTG EFF'!$C$5/100,VLOOKUP(D168,'VTG EFF'!$B$5:$G$87,4,FALSE)/100)</f>
        <v>0.9840000000000001</v>
      </c>
      <c r="E174" s="147">
        <f>IF(E168&lt;78,'VTG EFF'!$C$5/100,VLOOKUP(E168,'VTG EFF'!$B$5:$G$87,4,FALSE)/100)</f>
        <v>0.9840000000000001</v>
      </c>
      <c r="F174" s="147">
        <f>IF(F168&lt;78,'VTG EFF'!$C$5/100,VLOOKUP(F168,'VTG EFF'!$B$5:$G$87,4,FALSE)/100)</f>
        <v>0.9840000000000001</v>
      </c>
      <c r="G174" s="147">
        <f>IF(G168&lt;78,'VTG EFF'!$C$5/100,VLOOKUP(G168,'VTG EFF'!$B$5:$G$87,4,FALSE)/100)</f>
        <v>0.9840000000000001</v>
      </c>
      <c r="H174" s="147">
        <f>IF(H168&lt;78,'VTG EFF'!$C$5/100,VLOOKUP(H168,'VTG EFF'!$B$5:$G$87,4,FALSE)/100)</f>
        <v>0.9840000000000001</v>
      </c>
      <c r="I174" s="147">
        <f>IF(I168&lt;78,'VTG EFF'!$C$5/100,VLOOKUP(I168,'VTG EFF'!$B$5:$G$87,4,FALSE)/100)</f>
        <v>0.997</v>
      </c>
      <c r="J174" s="147">
        <f>IF(J168&lt;78,'VTG EFF'!$C$5/100,VLOOKUP(J168,'VTG EFF'!$B$5:$G$87,4,FALSE)/100)</f>
        <v>0.997</v>
      </c>
      <c r="K174" s="147">
        <f>IF(K168&lt;78,'VTG EFF'!$C$5/100,VLOOKUP(K168,'VTG EFF'!$B$5:$G$87,4,FALSE)/100)</f>
        <v>0.997</v>
      </c>
      <c r="L174" s="147">
        <f>IF(L168&lt;78,'VTG EFF'!$C$5/100,VLOOKUP(L168,'VTG EFF'!$B$5:$G$87,4,FALSE)/100)</f>
        <v>0.997</v>
      </c>
      <c r="M174" s="147">
        <f>IF(M168&lt;78,'VTG EFF'!$C$5/100,VLOOKUP(M168,'VTG EFF'!$B$5:$G$87,4,FALSE)/100)</f>
        <v>0.997</v>
      </c>
      <c r="N174" s="147">
        <f>IF(N168&lt;78,'VTG EFF'!$C$5/100,VLOOKUP(N168,'VTG EFF'!$B$5:$G$87,4,FALSE)/100)</f>
        <v>0.997</v>
      </c>
      <c r="O174" s="147">
        <f>IF(O168&lt;78,'VTG EFF'!$C$5/100,VLOOKUP(O168,'VTG EFF'!$B$5:$G$87,4,FALSE)/100)</f>
        <v>0.997</v>
      </c>
      <c r="P174" s="147">
        <f>IF(P168&lt;78,'VTG EFF'!$C$5/100,VLOOKUP(P168,'VTG EFF'!$B$5:$G$87,4,FALSE)/100)</f>
        <v>0.997</v>
      </c>
      <c r="Q174" s="147">
        <f>IF(Q168&lt;78,'VTG EFF'!$C$5/100,VLOOKUP(Q168,'VTG EFF'!$B$5:$G$87,4,FALSE)/100)</f>
        <v>0.997</v>
      </c>
      <c r="R174" s="147">
        <f>IF(R168&lt;78,'VTG EFF'!$C$5/100,VLOOKUP(R168,'VTG EFF'!$B$5:$G$87,4,FALSE)/100)</f>
        <v>0.997</v>
      </c>
      <c r="S174" s="147">
        <f>IF(S168&lt;78,'VTG EFF'!$C$5/100,VLOOKUP(S168,'VTG EFF'!$B$5:$G$87,4,FALSE)/100)</f>
        <v>0.997</v>
      </c>
      <c r="T174" s="147">
        <f>IF(T168&lt;78,'VTG EFF'!$C$5/100,VLOOKUP(T168,'VTG EFF'!$B$5:$G$87,4,FALSE)/100)</f>
        <v>0.997</v>
      </c>
      <c r="U174" s="147">
        <f>IF(U168&lt;78,'VTG EFF'!$C$5/100,VLOOKUP(U168,'VTG EFF'!$B$5:$G$87,4,FALSE)/100)</f>
        <v>0.997</v>
      </c>
      <c r="V174" s="147">
        <f>IF(V168&lt;78,'VTG EFF'!$C$5/100,VLOOKUP(V168,'VTG EFF'!$B$5:$G$87,4,FALSE)/100)</f>
        <v>0.997</v>
      </c>
      <c r="W174" s="147">
        <f>IF(W168&lt;78,'VTG EFF'!$C$5/100,VLOOKUP(W168,'VTG EFF'!$B$5:$G$87,4,FALSE)/100)</f>
        <v>0.997</v>
      </c>
      <c r="X174" s="147">
        <f>IF(X168&lt;78,'VTG EFF'!$C$5/100,VLOOKUP(X168,'VTG EFF'!$B$5:$G$87,4,FALSE)/100)</f>
        <v>0.997</v>
      </c>
      <c r="Y174" s="147">
        <f>IF(Y168&lt;78,'VTG EFF'!$C$5/100,VLOOKUP(Y168,'VTG EFF'!$B$5:$G$87,4,FALSE)/100)</f>
        <v>0.997</v>
      </c>
    </row>
    <row r="175" spans="1:25" x14ac:dyDescent="0.2">
      <c r="A175" s="302" t="s">
        <v>243</v>
      </c>
      <c r="B175" s="303"/>
      <c r="C175" s="303"/>
      <c r="D175" s="303"/>
      <c r="E175" s="303"/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4"/>
    </row>
    <row r="176" spans="1:25" x14ac:dyDescent="0.2">
      <c r="A176" s="133"/>
      <c r="B176" s="147">
        <f>IF(B168&lt;78,'VTG EFF'!$C$5/100,VLOOKUP(B168,'VTG EFF'!$B$5:$G$87,5,FALSE)/100)</f>
        <v>0.997</v>
      </c>
      <c r="C176" s="147">
        <f>IF(C168&lt;78,'VTG EFF'!$C$5/100,VLOOKUP(C168,'VTG EFF'!$B$5:$G$87,5,FALSE)/100)</f>
        <v>0.97099999999999997</v>
      </c>
      <c r="D176" s="147">
        <f>IF(D168&lt;78,'VTG EFF'!$C$5/100,VLOOKUP(D168,'VTG EFF'!$B$5:$G$87,5,FALSE)/100)</f>
        <v>0.97799999999999998</v>
      </c>
      <c r="E176" s="147">
        <f>IF(E168&lt;78,'VTG EFF'!$C$5/100,VLOOKUP(E168,'VTG EFF'!$B$5:$G$87,5,FALSE)/100)</f>
        <v>0.97799999999999998</v>
      </c>
      <c r="F176" s="147">
        <f>IF(F168&lt;78,'VTG EFF'!$C$5/100,VLOOKUP(F168,'VTG EFF'!$B$5:$G$87,5,FALSE)/100)</f>
        <v>0.97799999999999998</v>
      </c>
      <c r="G176" s="147">
        <f>IF(G168&lt;78,'VTG EFF'!$C$5/100,VLOOKUP(G168,'VTG EFF'!$B$5:$G$87,5,FALSE)/100)</f>
        <v>0.97799999999999998</v>
      </c>
      <c r="H176" s="147">
        <f>IF(H168&lt;78,'VTG EFF'!$C$5/100,VLOOKUP(H168,'VTG EFF'!$B$5:$G$87,5,FALSE)/100)</f>
        <v>0.97099999999999997</v>
      </c>
      <c r="I176" s="147">
        <f>IF(I168&lt;78,'VTG EFF'!$C$5/100,VLOOKUP(I168,'VTG EFF'!$B$5:$G$87,5,FALSE)/100)</f>
        <v>0.997</v>
      </c>
      <c r="J176" s="147">
        <f>IF(J168&lt;78,'VTG EFF'!$C$5/100,VLOOKUP(J168,'VTG EFF'!$B$5:$G$87,5,FALSE)/100)</f>
        <v>0.997</v>
      </c>
      <c r="K176" s="147">
        <f>IF(K168&lt;78,'VTG EFF'!$C$5/100,VLOOKUP(K168,'VTG EFF'!$B$5:$G$87,5,FALSE)/100)</f>
        <v>0.997</v>
      </c>
      <c r="L176" s="147">
        <f>IF(L168&lt;78,'VTG EFF'!$C$5/100,VLOOKUP(L168,'VTG EFF'!$B$5:$G$87,5,FALSE)/100)</f>
        <v>0.997</v>
      </c>
      <c r="M176" s="147">
        <f>IF(M168&lt;78,'VTG EFF'!$C$5/100,VLOOKUP(M168,'VTG EFF'!$B$5:$G$87,5,FALSE)/100)</f>
        <v>0.997</v>
      </c>
      <c r="N176" s="147">
        <f>IF(N168&lt;78,'VTG EFF'!$C$5/100,VLOOKUP(N168,'VTG EFF'!$B$5:$G$87,5,FALSE)/100)</f>
        <v>0.997</v>
      </c>
      <c r="O176" s="147">
        <f>IF(O168&lt;78,'VTG EFF'!$C$5/100,VLOOKUP(O168,'VTG EFF'!$B$5:$G$87,5,FALSE)/100)</f>
        <v>0.997</v>
      </c>
      <c r="P176" s="147">
        <f>IF(P168&lt;78,'VTG EFF'!$C$5/100,VLOOKUP(P168,'VTG EFF'!$B$5:$G$87,5,FALSE)/100)</f>
        <v>0.997</v>
      </c>
      <c r="Q176" s="147">
        <f>IF(Q168&lt;78,'VTG EFF'!$C$5/100,VLOOKUP(Q168,'VTG EFF'!$B$5:$G$87,5,FALSE)/100)</f>
        <v>0.997</v>
      </c>
      <c r="R176" s="147">
        <f>IF(R168&lt;78,'VTG EFF'!$C$5/100,VLOOKUP(R168,'VTG EFF'!$B$5:$G$87,5,FALSE)/100)</f>
        <v>0.997</v>
      </c>
      <c r="S176" s="147">
        <f>IF(S168&lt;78,'VTG EFF'!$C$5/100,VLOOKUP(S168,'VTG EFF'!$B$5:$G$87,5,FALSE)/100)</f>
        <v>0.997</v>
      </c>
      <c r="T176" s="147">
        <f>IF(T168&lt;78,'VTG EFF'!$C$5/100,VLOOKUP(T168,'VTG EFF'!$B$5:$G$87,5,FALSE)/100)</f>
        <v>0.997</v>
      </c>
      <c r="U176" s="147">
        <f>IF(U168&lt;78,'VTG EFF'!$C$5/100,VLOOKUP(U168,'VTG EFF'!$B$5:$G$87,5,FALSE)/100)</f>
        <v>0.997</v>
      </c>
      <c r="V176" s="147">
        <f>IF(V168&lt;78,'VTG EFF'!$C$5/100,VLOOKUP(V168,'VTG EFF'!$B$5:$G$87,5,FALSE)/100)</f>
        <v>0.997</v>
      </c>
      <c r="W176" s="147">
        <f>IF(W168&lt;78,'VTG EFF'!$C$5/100,VLOOKUP(W168,'VTG EFF'!$B$5:$G$87,5,FALSE)/100)</f>
        <v>0.997</v>
      </c>
      <c r="X176" s="147">
        <f>IF(X168&lt;78,'VTG EFF'!$C$5/100,VLOOKUP(X168,'VTG EFF'!$B$5:$G$87,5,FALSE)/100)</f>
        <v>0.997</v>
      </c>
      <c r="Y176" s="147">
        <f>IF(Y168&lt;78,'VTG EFF'!$C$5/100,VLOOKUP(Y168,'VTG EFF'!$B$5:$G$87,5,FALSE)/100)</f>
        <v>0.997</v>
      </c>
    </row>
    <row r="177" spans="1:25" x14ac:dyDescent="0.2">
      <c r="A177" s="302" t="s">
        <v>244</v>
      </c>
      <c r="B177" s="303"/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4"/>
    </row>
    <row r="178" spans="1:25" x14ac:dyDescent="0.2">
      <c r="A178" s="133"/>
      <c r="B178" s="147">
        <f>IF(B168&lt;78,'VTG EFF'!$C$5/100,VLOOKUP(B168,'VTG EFF'!$B$5:$G$87,6,FALSE)/100)</f>
        <v>0.997</v>
      </c>
      <c r="C178" s="147">
        <f>IF(C168&lt;78,'VTG EFF'!$C$5/100,VLOOKUP(C168,'VTG EFF'!$B$5:$G$87,6,FALSE)/100)</f>
        <v>0.95799999999999996</v>
      </c>
      <c r="D178" s="147">
        <f>IF(D168&lt;78,'VTG EFF'!$C$5/100,VLOOKUP(D168,'VTG EFF'!$B$5:$G$87,6,FALSE)/100)</f>
        <v>0.96900000000000008</v>
      </c>
      <c r="E178" s="147">
        <f>IF(E168&lt;78,'VTG EFF'!$C$5/100,VLOOKUP(E168,'VTG EFF'!$B$5:$G$87,6,FALSE)/100)</f>
        <v>0.96900000000000008</v>
      </c>
      <c r="F178" s="147">
        <f>IF(F168&lt;78,'VTG EFF'!$C$5/100,VLOOKUP(F168,'VTG EFF'!$B$5:$G$87,6,FALSE)/100)</f>
        <v>0.96900000000000008</v>
      </c>
      <c r="G178" s="147">
        <f>IF(G168&lt;78,'VTG EFF'!$C$5/100,VLOOKUP(G168,'VTG EFF'!$B$5:$G$87,6,FALSE)/100)</f>
        <v>0.96900000000000008</v>
      </c>
      <c r="H178" s="147">
        <f>IF(H168&lt;78,'VTG EFF'!$C$5/100,VLOOKUP(H168,'VTG EFF'!$B$5:$G$87,6,FALSE)/100)</f>
        <v>0.95799999999999996</v>
      </c>
      <c r="I178" s="147">
        <f>IF(I168&lt;78,'VTG EFF'!$C$5/100,VLOOKUP(I168,'VTG EFF'!$B$5:$G$87,6,FALSE)/100)</f>
        <v>0.997</v>
      </c>
      <c r="J178" s="147">
        <f>IF(J168&lt;78,'VTG EFF'!$C$5/100,VLOOKUP(J168,'VTG EFF'!$B$5:$G$87,6,FALSE)/100)</f>
        <v>0.997</v>
      </c>
      <c r="K178" s="147">
        <f>IF(K168&lt;78,'VTG EFF'!$C$5/100,VLOOKUP(K168,'VTG EFF'!$B$5:$G$87,6,FALSE)/100)</f>
        <v>0.997</v>
      </c>
      <c r="L178" s="147">
        <f>IF(L168&lt;78,'VTG EFF'!$C$5/100,VLOOKUP(L168,'VTG EFF'!$B$5:$G$87,6,FALSE)/100)</f>
        <v>0.997</v>
      </c>
      <c r="M178" s="147">
        <f>IF(M168&lt;78,'VTG EFF'!$C$5/100,VLOOKUP(M168,'VTG EFF'!$B$5:$G$87,6,FALSE)/100)</f>
        <v>0.997</v>
      </c>
      <c r="N178" s="147">
        <f>IF(N168&lt;78,'VTG EFF'!$C$5/100,VLOOKUP(N168,'VTG EFF'!$B$5:$G$87,6,FALSE)/100)</f>
        <v>0.997</v>
      </c>
      <c r="O178" s="147">
        <f>IF(O168&lt;78,'VTG EFF'!$C$5/100,VLOOKUP(O168,'VTG EFF'!$B$5:$G$87,6,FALSE)/100)</f>
        <v>0.997</v>
      </c>
      <c r="P178" s="147">
        <f>IF(P168&lt;78,'VTG EFF'!$C$5/100,VLOOKUP(P168,'VTG EFF'!$B$5:$G$87,6,FALSE)/100)</f>
        <v>0.997</v>
      </c>
      <c r="Q178" s="147">
        <f>IF(Q168&lt;78,'VTG EFF'!$C$5/100,VLOOKUP(Q168,'VTG EFF'!$B$5:$G$87,6,FALSE)/100)</f>
        <v>0.997</v>
      </c>
      <c r="R178" s="147">
        <f>IF(R168&lt;78,'VTG EFF'!$C$5/100,VLOOKUP(R168,'VTG EFF'!$B$5:$G$87,6,FALSE)/100)</f>
        <v>0.997</v>
      </c>
      <c r="S178" s="147">
        <f>IF(S168&lt;78,'VTG EFF'!$C$5/100,VLOOKUP(S168,'VTG EFF'!$B$5:$G$87,6,FALSE)/100)</f>
        <v>0.997</v>
      </c>
      <c r="T178" s="147">
        <f>IF(T168&lt;78,'VTG EFF'!$C$5/100,VLOOKUP(T168,'VTG EFF'!$B$5:$G$87,6,FALSE)/100)</f>
        <v>0.997</v>
      </c>
      <c r="U178" s="147">
        <f>IF(U168&lt;78,'VTG EFF'!$C$5/100,VLOOKUP(U168,'VTG EFF'!$B$5:$G$87,6,FALSE)/100)</f>
        <v>0.997</v>
      </c>
      <c r="V178" s="147">
        <f>IF(V168&lt;78,'VTG EFF'!$C$5/100,VLOOKUP(V168,'VTG EFF'!$B$5:$G$87,6,FALSE)/100)</f>
        <v>0.997</v>
      </c>
      <c r="W178" s="147">
        <f>IF(W168&lt;78,'VTG EFF'!$C$5/100,VLOOKUP(W168,'VTG EFF'!$B$5:$G$87,6,FALSE)/100)</f>
        <v>0.997</v>
      </c>
      <c r="X178" s="147">
        <f>IF(X168&lt;78,'VTG EFF'!$C$5/100,VLOOKUP(X168,'VTG EFF'!$B$5:$G$87,6,FALSE)/100)</f>
        <v>0.997</v>
      </c>
      <c r="Y178" s="147">
        <f>IF(Y168&lt;78,'VTG EFF'!$C$5/100,VLOOKUP(Y168,'VTG EFF'!$B$5:$G$87,6,FALSE)/100)</f>
        <v>0.997</v>
      </c>
    </row>
    <row r="179" spans="1:25" x14ac:dyDescent="0.2">
      <c r="A179" s="305" t="s">
        <v>228</v>
      </c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7"/>
    </row>
    <row r="180" spans="1:25" x14ac:dyDescent="0.2">
      <c r="A180" s="133"/>
      <c r="B180" s="135">
        <f>IF(B168=0,0,VLOOKUP(B164,'BLD LOAD'!$B$4:$C$104,2,FALSE))</f>
        <v>3287671.2328767125</v>
      </c>
      <c r="C180" s="135">
        <f>IF(C168=0,0,VLOOKUP(C164,'BLD LOAD'!$B$4:$C$104,2,FALSE))</f>
        <v>3452054.7945205481</v>
      </c>
      <c r="D180" s="135">
        <f>IF(D168=0,0,VLOOKUP(D164,'BLD LOAD'!$B$4:$C$104,2,FALSE))</f>
        <v>3616438.3561643837</v>
      </c>
      <c r="E180" s="135">
        <f>IF(E168=0,0,VLOOKUP(E164,'BLD LOAD'!$B$4:$C$104,2,FALSE))</f>
        <v>3616438.3561643837</v>
      </c>
      <c r="F180" s="135">
        <f>IF(F168=0,0,VLOOKUP(F164,'BLD LOAD'!$B$4:$C$104,2,FALSE))</f>
        <v>3616438.3561643837</v>
      </c>
      <c r="G180" s="135">
        <f>IF(G168=0,0,VLOOKUP(G164,'BLD LOAD'!$B$4:$C$104,2,FALSE))</f>
        <v>3616438.3561643837</v>
      </c>
      <c r="H180" s="135">
        <f>IF(H168=0,0,VLOOKUP(H164,'BLD LOAD'!$B$4:$C$104,2,FALSE))</f>
        <v>3452054.7945205481</v>
      </c>
      <c r="I180" s="135">
        <f>IF(I168=0,0,VLOOKUP(I164,'BLD LOAD'!$B$4:$C$104,2,FALSE))</f>
        <v>3123287.6712328768</v>
      </c>
      <c r="J180" s="135">
        <f>IF(J168=0,0,VLOOKUP(J164,'BLD LOAD'!$B$4:$C$104,2,FALSE))</f>
        <v>2630136.98630137</v>
      </c>
      <c r="K180" s="135">
        <f>IF(K168=0,0,VLOOKUP(K164,'BLD LOAD'!$B$4:$C$104,2,FALSE))</f>
        <v>2136986.3013698631</v>
      </c>
      <c r="L180" s="135">
        <f>IF(L168=0,0,VLOOKUP(L164,'BLD LOAD'!$B$4:$C$104,2,FALSE))</f>
        <v>1643835.6164383562</v>
      </c>
      <c r="M180" s="135">
        <f>IF(M168=0,0,VLOOKUP(M164,'BLD LOAD'!$B$4:$C$104,2,FALSE))</f>
        <v>0</v>
      </c>
      <c r="N180" s="135">
        <f>IF(N168=0,0,VLOOKUP(N164,'BLD LOAD'!$B$4:$C$104,2,FALSE))</f>
        <v>0</v>
      </c>
      <c r="O180" s="135">
        <f>IF(O168=0,0,VLOOKUP(O164,'BLD LOAD'!$B$4:$C$104,2,FALSE))</f>
        <v>0</v>
      </c>
      <c r="P180" s="135">
        <f>IF(P168=0,0,VLOOKUP(P164,'BLD LOAD'!$B$4:$C$104,2,FALSE))</f>
        <v>0</v>
      </c>
      <c r="Q180" s="135">
        <f>IF(Q168=0,0,VLOOKUP(Q164,'BLD LOAD'!$B$4:$C$104,2,FALSE))</f>
        <v>0</v>
      </c>
      <c r="R180" s="135">
        <f>IF(R168=0,0,VLOOKUP(R164,'BLD LOAD'!$B$4:$C$104,2,FALSE))</f>
        <v>0</v>
      </c>
      <c r="S180" s="135">
        <f>IF(S168=0,0,VLOOKUP(S164,'BLD LOAD'!$B$4:$C$104,2,FALSE))</f>
        <v>0</v>
      </c>
      <c r="T180" s="135">
        <f>IF(T168=0,0,VLOOKUP(T164,'BLD LOAD'!$B$4:$C$104,2,FALSE))</f>
        <v>1479452.0547945206</v>
      </c>
      <c r="U180" s="135">
        <f>IF(U168=0,0,VLOOKUP(U164,'BLD LOAD'!$B$4:$C$104,2,FALSE))</f>
        <v>1808219.1780821919</v>
      </c>
      <c r="V180" s="135">
        <f>IF(V168=0,0,VLOOKUP(V164,'BLD LOAD'!$B$4:$C$104,2,FALSE))</f>
        <v>2301369.8630136987</v>
      </c>
      <c r="W180" s="135">
        <f>IF(W168=0,0,VLOOKUP(W164,'BLD LOAD'!$B$4:$C$104,2,FALSE))</f>
        <v>2630136.98630137</v>
      </c>
      <c r="X180" s="135">
        <f>IF(X168=0,0,VLOOKUP(X164,'BLD LOAD'!$B$4:$C$104,2,FALSE))</f>
        <v>2794520.5479452056</v>
      </c>
      <c r="Y180" s="135">
        <f>IF(Y168=0,0,VLOOKUP(Y164,'BLD LOAD'!$B$4:$C$104,2,FALSE))</f>
        <v>3123287.6712328768</v>
      </c>
    </row>
    <row r="181" spans="1:25" x14ac:dyDescent="0.2">
      <c r="A181" s="305" t="s">
        <v>250</v>
      </c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7"/>
    </row>
    <row r="182" spans="1:25" x14ac:dyDescent="0.2">
      <c r="A182" s="133"/>
      <c r="B182" s="135">
        <f>$K$3*B170*VLOOKUP(CALCULATOR!$C$21,'VTG EFF'!$P$4:$Q$10,2)*0.2</f>
        <v>3190400</v>
      </c>
      <c r="C182" s="135">
        <f>$K$3*C170*VLOOKUP(CALCULATOR!$C$21,'VTG EFF'!$P$4:$Q$10,2)*0.2</f>
        <v>3190400</v>
      </c>
      <c r="D182" s="135">
        <f>$K$3*D170*VLOOKUP(CALCULATOR!$C$21,'VTG EFF'!$P$4:$Q$10,2)*0.2</f>
        <v>3193600</v>
      </c>
      <c r="E182" s="135">
        <f>$K$3*E170*VLOOKUP(CALCULATOR!$C$21,'VTG EFF'!$P$4:$Q$10,2)*0.2</f>
        <v>3193600</v>
      </c>
      <c r="F182" s="135">
        <f>$K$3*F170*VLOOKUP(CALCULATOR!$C$21,'VTG EFF'!$P$4:$Q$10,2)*0.2</f>
        <v>3193600</v>
      </c>
      <c r="G182" s="135">
        <f>$K$3*G170*VLOOKUP(CALCULATOR!$C$21,'VTG EFF'!$P$4:$Q$10,2)*0.2</f>
        <v>3193600</v>
      </c>
      <c r="H182" s="135">
        <f>$K$3*H170*VLOOKUP(CALCULATOR!$C$21,'VTG EFF'!$P$4:$Q$10,2)*0.2</f>
        <v>3190400</v>
      </c>
      <c r="I182" s="135">
        <f>$K$3*I170*VLOOKUP(CALCULATOR!$C$21,'VTG EFF'!$P$4:$Q$10,2)*0.2</f>
        <v>3190400</v>
      </c>
      <c r="J182" s="135">
        <f>$K$3*J170*VLOOKUP(CALCULATOR!$C$21,'VTG EFF'!$P$4:$Q$10,2)*0.2</f>
        <v>3190400</v>
      </c>
      <c r="K182" s="135">
        <f>$K$3*K170*VLOOKUP(CALCULATOR!$C$21,'VTG EFF'!$P$4:$Q$10,2)*0.2</f>
        <v>3190400</v>
      </c>
      <c r="L182" s="135">
        <f>$K$3*L170*VLOOKUP(CALCULATOR!$C$21,'VTG EFF'!$P$4:$Q$10,2)*0.2</f>
        <v>3190400</v>
      </c>
      <c r="M182" s="135">
        <f>$K$3*M170*VLOOKUP(CALCULATOR!$C$21,'VTG EFF'!$P$4:$Q$10,2)*0.2</f>
        <v>3190400</v>
      </c>
      <c r="N182" s="135">
        <f>$K$3*N170*VLOOKUP(CALCULATOR!$C$21,'VTG EFF'!$P$4:$Q$10,2)*0.2</f>
        <v>3190400</v>
      </c>
      <c r="O182" s="135">
        <f>$K$3*O170*VLOOKUP(CALCULATOR!$C$21,'VTG EFF'!$P$4:$Q$10,2)*0.2</f>
        <v>3190400</v>
      </c>
      <c r="P182" s="135">
        <f>$K$3*P170*VLOOKUP(CALCULATOR!$C$21,'VTG EFF'!$P$4:$Q$10,2)*0.2</f>
        <v>3190400</v>
      </c>
      <c r="Q182" s="135">
        <f>$K$3*Q170*VLOOKUP(CALCULATOR!$C$21,'VTG EFF'!$P$4:$Q$10,2)*0.2</f>
        <v>3190400</v>
      </c>
      <c r="R182" s="135">
        <f>$K$3*R170*VLOOKUP(CALCULATOR!$C$21,'VTG EFF'!$P$4:$Q$10,2)*0.2</f>
        <v>3190400</v>
      </c>
      <c r="S182" s="135">
        <f>$K$3*S170*VLOOKUP(CALCULATOR!$C$21,'VTG EFF'!$P$4:$Q$10,2)*0.2</f>
        <v>3190400</v>
      </c>
      <c r="T182" s="135">
        <f>$K$3*T170*VLOOKUP(CALCULATOR!$C$21,'VTG EFF'!$P$4:$Q$10,2)*0.2</f>
        <v>3190400</v>
      </c>
      <c r="U182" s="135">
        <f>$K$3*U170*VLOOKUP(CALCULATOR!$C$21,'VTG EFF'!$P$4:$Q$10,2)*0.2</f>
        <v>3190400</v>
      </c>
      <c r="V182" s="135">
        <f>$K$3*V170*VLOOKUP(CALCULATOR!$C$21,'VTG EFF'!$P$4:$Q$10,2)*0.2</f>
        <v>3190400</v>
      </c>
      <c r="W182" s="135">
        <f>$K$3*W170*VLOOKUP(CALCULATOR!$C$21,'VTG EFF'!$P$4:$Q$10,2)*0.2</f>
        <v>3190400</v>
      </c>
      <c r="X182" s="135">
        <f>$K$3*X170*VLOOKUP(CALCULATOR!$C$21,'VTG EFF'!$P$4:$Q$10,2)*0.2</f>
        <v>3190400</v>
      </c>
      <c r="Y182" s="135">
        <f>$K$3*Y170*VLOOKUP(CALCULATOR!$C$21,'VTG EFF'!$P$4:$Q$10,2)*0.2</f>
        <v>3190400</v>
      </c>
    </row>
    <row r="183" spans="1:25" x14ac:dyDescent="0.2">
      <c r="A183" s="305" t="s">
        <v>251</v>
      </c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7"/>
    </row>
    <row r="184" spans="1:25" x14ac:dyDescent="0.2">
      <c r="A184" s="133"/>
      <c r="B184" s="135">
        <f>$K$3*B172*VLOOKUP(CALCULATOR!$C$21,'VTG EFF'!$P$4:$Q$10,2)*0.4</f>
        <v>6380800</v>
      </c>
      <c r="C184" s="135">
        <f>$K$3*C172*VLOOKUP(CALCULATOR!$C$21,'VTG EFF'!$P$4:$Q$10,2)*0.4</f>
        <v>6342400</v>
      </c>
      <c r="D184" s="135">
        <f>$K$3*D172*VLOOKUP(CALCULATOR!$C$21,'VTG EFF'!$P$4:$Q$10,2)*0.4</f>
        <v>6348800</v>
      </c>
      <c r="E184" s="135">
        <f>$K$3*E172*VLOOKUP(CALCULATOR!$C$21,'VTG EFF'!$P$4:$Q$10,2)*0.4</f>
        <v>6348800</v>
      </c>
      <c r="F184" s="135">
        <f>$K$3*F172*VLOOKUP(CALCULATOR!$C$21,'VTG EFF'!$P$4:$Q$10,2)*0.4</f>
        <v>6348800</v>
      </c>
      <c r="G184" s="135">
        <f>$K$3*G172*VLOOKUP(CALCULATOR!$C$21,'VTG EFF'!$P$4:$Q$10,2)*0.4</f>
        <v>6348800</v>
      </c>
      <c r="H184" s="135">
        <f>$K$3*H172*VLOOKUP(CALCULATOR!$C$21,'VTG EFF'!$P$4:$Q$10,2)*0.4</f>
        <v>6342400</v>
      </c>
      <c r="I184" s="135">
        <f>$K$3*I172*VLOOKUP(CALCULATOR!$C$21,'VTG EFF'!$P$4:$Q$10,2)*0.4</f>
        <v>6380800</v>
      </c>
      <c r="J184" s="135">
        <f>$K$3*J172*VLOOKUP(CALCULATOR!$C$21,'VTG EFF'!$P$4:$Q$10,2)*0.4</f>
        <v>6380800</v>
      </c>
      <c r="K184" s="135">
        <f>$K$3*K172*VLOOKUP(CALCULATOR!$C$21,'VTG EFF'!$P$4:$Q$10,2)*0.4</f>
        <v>6380800</v>
      </c>
      <c r="L184" s="135">
        <f>$K$3*L172*VLOOKUP(CALCULATOR!$C$21,'VTG EFF'!$P$4:$Q$10,2)*0.4</f>
        <v>6380800</v>
      </c>
      <c r="M184" s="135">
        <f>$K$3*M172*VLOOKUP(CALCULATOR!$C$21,'VTG EFF'!$P$4:$Q$10,2)*0.4</f>
        <v>6380800</v>
      </c>
      <c r="N184" s="135">
        <f>$K$3*N172*VLOOKUP(CALCULATOR!$C$21,'VTG EFF'!$P$4:$Q$10,2)*0.4</f>
        <v>6380800</v>
      </c>
      <c r="O184" s="135">
        <f>$K$3*O172*VLOOKUP(CALCULATOR!$C$21,'VTG EFF'!$P$4:$Q$10,2)*0.4</f>
        <v>6380800</v>
      </c>
      <c r="P184" s="135">
        <f>$K$3*P172*VLOOKUP(CALCULATOR!$C$21,'VTG EFF'!$P$4:$Q$10,2)*0.4</f>
        <v>6380800</v>
      </c>
      <c r="Q184" s="135">
        <f>$K$3*Q172*VLOOKUP(CALCULATOR!$C$21,'VTG EFF'!$P$4:$Q$10,2)*0.4</f>
        <v>6380800</v>
      </c>
      <c r="R184" s="135">
        <f>$K$3*R172*VLOOKUP(CALCULATOR!$C$21,'VTG EFF'!$P$4:$Q$10,2)*0.4</f>
        <v>6380800</v>
      </c>
      <c r="S184" s="135">
        <f>$K$3*S172*VLOOKUP(CALCULATOR!$C$21,'VTG EFF'!$P$4:$Q$10,2)*0.4</f>
        <v>6380800</v>
      </c>
      <c r="T184" s="135">
        <f>$K$3*T172*VLOOKUP(CALCULATOR!$C$21,'VTG EFF'!$P$4:$Q$10,2)*0.4</f>
        <v>6380800</v>
      </c>
      <c r="U184" s="135">
        <f>$K$3*U172*VLOOKUP(CALCULATOR!$C$21,'VTG EFF'!$P$4:$Q$10,2)*0.4</f>
        <v>6380800</v>
      </c>
      <c r="V184" s="135">
        <f>$K$3*V172*VLOOKUP(CALCULATOR!$C$21,'VTG EFF'!$P$4:$Q$10,2)*0.4</f>
        <v>6380800</v>
      </c>
      <c r="W184" s="135">
        <f>$K$3*W172*VLOOKUP(CALCULATOR!$C$21,'VTG EFF'!$P$4:$Q$10,2)*0.4</f>
        <v>6380800</v>
      </c>
      <c r="X184" s="135">
        <f>$K$3*X172*VLOOKUP(CALCULATOR!$C$21,'VTG EFF'!$P$4:$Q$10,2)*0.4</f>
        <v>6380800</v>
      </c>
      <c r="Y184" s="135">
        <f>$K$3*Y172*VLOOKUP(CALCULATOR!$C$21,'VTG EFF'!$P$4:$Q$10,2)*0.4</f>
        <v>6380800</v>
      </c>
    </row>
    <row r="185" spans="1:25" x14ac:dyDescent="0.2">
      <c r="A185" s="305" t="s">
        <v>252</v>
      </c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7"/>
    </row>
    <row r="186" spans="1:25" x14ac:dyDescent="0.2">
      <c r="A186" s="133"/>
      <c r="B186" s="135">
        <f>$K$3*B174*VLOOKUP(CALCULATOR!$C$21,'VTG EFF'!$P$4:$Q$10,2)*0.6</f>
        <v>9571200</v>
      </c>
      <c r="C186" s="135">
        <f>$K$3*C174*VLOOKUP(CALCULATOR!$C$21,'VTG EFF'!$P$4:$Q$10,2)*0.6</f>
        <v>9446400</v>
      </c>
      <c r="D186" s="135">
        <f>$K$3*D174*VLOOKUP(CALCULATOR!$C$21,'VTG EFF'!$P$4:$Q$10,2)*0.6</f>
        <v>9446400</v>
      </c>
      <c r="E186" s="135">
        <f>$K$3*E174*VLOOKUP(CALCULATOR!$C$21,'VTG EFF'!$P$4:$Q$10,2)*0.6</f>
        <v>9446400</v>
      </c>
      <c r="F186" s="135">
        <f>$K$3*F174*VLOOKUP(CALCULATOR!$C$21,'VTG EFF'!$P$4:$Q$10,2)*0.6</f>
        <v>9446400</v>
      </c>
      <c r="G186" s="135">
        <f>$K$3*G174*VLOOKUP(CALCULATOR!$C$21,'VTG EFF'!$P$4:$Q$10,2)*0.6</f>
        <v>9446400</v>
      </c>
      <c r="H186" s="135">
        <f>$K$3*H174*VLOOKUP(CALCULATOR!$C$21,'VTG EFF'!$P$4:$Q$10,2)*0.6</f>
        <v>9446400</v>
      </c>
      <c r="I186" s="135">
        <f>$K$3*I174*VLOOKUP(CALCULATOR!$C$21,'VTG EFF'!$P$4:$Q$10,2)*0.6</f>
        <v>9571200</v>
      </c>
      <c r="J186" s="135">
        <f>$K$3*J174*VLOOKUP(CALCULATOR!$C$21,'VTG EFF'!$P$4:$Q$10,2)*0.6</f>
        <v>9571200</v>
      </c>
      <c r="K186" s="135">
        <f>$K$3*K174*VLOOKUP(CALCULATOR!$C$21,'VTG EFF'!$P$4:$Q$10,2)*0.6</f>
        <v>9571200</v>
      </c>
      <c r="L186" s="135">
        <f>$K$3*L174*VLOOKUP(CALCULATOR!$C$21,'VTG EFF'!$P$4:$Q$10,2)*0.6</f>
        <v>9571200</v>
      </c>
      <c r="M186" s="135">
        <f>$K$3*M174*VLOOKUP(CALCULATOR!$C$21,'VTG EFF'!$P$4:$Q$10,2)*0.6</f>
        <v>9571200</v>
      </c>
      <c r="N186" s="135">
        <f>$K$3*N174*VLOOKUP(CALCULATOR!$C$21,'VTG EFF'!$P$4:$Q$10,2)*0.6</f>
        <v>9571200</v>
      </c>
      <c r="O186" s="135">
        <f>$K$3*O174*VLOOKUP(CALCULATOR!$C$21,'VTG EFF'!$P$4:$Q$10,2)*0.6</f>
        <v>9571200</v>
      </c>
      <c r="P186" s="135">
        <f>$K$3*P174*VLOOKUP(CALCULATOR!$C$21,'VTG EFF'!$P$4:$Q$10,2)*0.6</f>
        <v>9571200</v>
      </c>
      <c r="Q186" s="135">
        <f>$K$3*Q174*VLOOKUP(CALCULATOR!$C$21,'VTG EFF'!$P$4:$Q$10,2)*0.6</f>
        <v>9571200</v>
      </c>
      <c r="R186" s="135">
        <f>$K$3*R174*VLOOKUP(CALCULATOR!$C$21,'VTG EFF'!$P$4:$Q$10,2)*0.6</f>
        <v>9571200</v>
      </c>
      <c r="S186" s="135">
        <f>$K$3*S174*VLOOKUP(CALCULATOR!$C$21,'VTG EFF'!$P$4:$Q$10,2)*0.6</f>
        <v>9571200</v>
      </c>
      <c r="T186" s="135">
        <f>$K$3*T174*VLOOKUP(CALCULATOR!$C$21,'VTG EFF'!$P$4:$Q$10,2)*0.6</f>
        <v>9571200</v>
      </c>
      <c r="U186" s="135">
        <f>$K$3*U174*VLOOKUP(CALCULATOR!$C$21,'VTG EFF'!$P$4:$Q$10,2)*0.6</f>
        <v>9571200</v>
      </c>
      <c r="V186" s="135">
        <f>$K$3*V174*VLOOKUP(CALCULATOR!$C$21,'VTG EFF'!$P$4:$Q$10,2)*0.6</f>
        <v>9571200</v>
      </c>
      <c r="W186" s="135">
        <f>$K$3*W174*VLOOKUP(CALCULATOR!$C$21,'VTG EFF'!$P$4:$Q$10,2)*0.6</f>
        <v>9571200</v>
      </c>
      <c r="X186" s="135">
        <f>$K$3*X174*VLOOKUP(CALCULATOR!$C$21,'VTG EFF'!$P$4:$Q$10,2)*0.6</f>
        <v>9571200</v>
      </c>
      <c r="Y186" s="135">
        <f>$K$3*Y174*VLOOKUP(CALCULATOR!$C$21,'VTG EFF'!$P$4:$Q$10,2)*0.6</f>
        <v>9571200</v>
      </c>
    </row>
    <row r="187" spans="1:25" x14ac:dyDescent="0.2">
      <c r="A187" s="305" t="s">
        <v>253</v>
      </c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7"/>
    </row>
    <row r="188" spans="1:25" x14ac:dyDescent="0.2">
      <c r="A188" s="133"/>
      <c r="B188" s="135">
        <f>$K$3*B176*VLOOKUP(CALCULATOR!$C$21,'VTG EFF'!$P$4:$Q$10,2)*0.8</f>
        <v>12761600</v>
      </c>
      <c r="C188" s="135">
        <f>$K$3*C176*VLOOKUP(CALCULATOR!$C$21,'VTG EFF'!$P$4:$Q$10,2)*0.8</f>
        <v>12428800</v>
      </c>
      <c r="D188" s="135">
        <f>$K$3*D176*VLOOKUP(CALCULATOR!$C$21,'VTG EFF'!$P$4:$Q$10,2)*0.8</f>
        <v>12518400</v>
      </c>
      <c r="E188" s="135">
        <f>$K$3*E176*VLOOKUP(CALCULATOR!$C$21,'VTG EFF'!$P$4:$Q$10,2)*0.8</f>
        <v>12518400</v>
      </c>
      <c r="F188" s="135">
        <f>$K$3*F176*VLOOKUP(CALCULATOR!$C$21,'VTG EFF'!$P$4:$Q$10,2)*0.8</f>
        <v>12518400</v>
      </c>
      <c r="G188" s="135">
        <f>$K$3*G176*VLOOKUP(CALCULATOR!$C$21,'VTG EFF'!$P$4:$Q$10,2)*0.8</f>
        <v>12518400</v>
      </c>
      <c r="H188" s="135">
        <f>$K$3*H176*VLOOKUP(CALCULATOR!$C$21,'VTG EFF'!$P$4:$Q$10,2)*0.8</f>
        <v>12428800</v>
      </c>
      <c r="I188" s="135">
        <f>$K$3*I176*VLOOKUP(CALCULATOR!$C$21,'VTG EFF'!$P$4:$Q$10,2)*0.8</f>
        <v>12761600</v>
      </c>
      <c r="J188" s="135">
        <f>$K$3*J176*VLOOKUP(CALCULATOR!$C$21,'VTG EFF'!$P$4:$Q$10,2)*0.8</f>
        <v>12761600</v>
      </c>
      <c r="K188" s="135">
        <f>$K$3*K176*VLOOKUP(CALCULATOR!$C$21,'VTG EFF'!$P$4:$Q$10,2)*0.8</f>
        <v>12761600</v>
      </c>
      <c r="L188" s="135">
        <f>$K$3*L176*VLOOKUP(CALCULATOR!$C$21,'VTG EFF'!$P$4:$Q$10,2)*0.8</f>
        <v>12761600</v>
      </c>
      <c r="M188" s="135">
        <f>$K$3*M176*VLOOKUP(CALCULATOR!$C$21,'VTG EFF'!$P$4:$Q$10,2)*0.8</f>
        <v>12761600</v>
      </c>
      <c r="N188" s="135">
        <f>$K$3*N176*VLOOKUP(CALCULATOR!$C$21,'VTG EFF'!$P$4:$Q$10,2)*0.8</f>
        <v>12761600</v>
      </c>
      <c r="O188" s="135">
        <f>$K$3*O176*VLOOKUP(CALCULATOR!$C$21,'VTG EFF'!$P$4:$Q$10,2)*0.8</f>
        <v>12761600</v>
      </c>
      <c r="P188" s="135">
        <f>$K$3*P176*VLOOKUP(CALCULATOR!$C$21,'VTG EFF'!$P$4:$Q$10,2)*0.8</f>
        <v>12761600</v>
      </c>
      <c r="Q188" s="135">
        <f>$K$3*Q176*VLOOKUP(CALCULATOR!$C$21,'VTG EFF'!$P$4:$Q$10,2)*0.8</f>
        <v>12761600</v>
      </c>
      <c r="R188" s="135">
        <f>$K$3*R176*VLOOKUP(CALCULATOR!$C$21,'VTG EFF'!$P$4:$Q$10,2)*0.8</f>
        <v>12761600</v>
      </c>
      <c r="S188" s="135">
        <f>$K$3*S176*VLOOKUP(CALCULATOR!$C$21,'VTG EFF'!$P$4:$Q$10,2)*0.8</f>
        <v>12761600</v>
      </c>
      <c r="T188" s="135">
        <f>$K$3*T176*VLOOKUP(CALCULATOR!$C$21,'VTG EFF'!$P$4:$Q$10,2)*0.8</f>
        <v>12761600</v>
      </c>
      <c r="U188" s="135">
        <f>$K$3*U176*VLOOKUP(CALCULATOR!$C$21,'VTG EFF'!$P$4:$Q$10,2)*0.8</f>
        <v>12761600</v>
      </c>
      <c r="V188" s="135">
        <f>$K$3*V176*VLOOKUP(CALCULATOR!$C$21,'VTG EFF'!$P$4:$Q$10,2)*0.8</f>
        <v>12761600</v>
      </c>
      <c r="W188" s="135">
        <f>$K$3*W176*VLOOKUP(CALCULATOR!$C$21,'VTG EFF'!$P$4:$Q$10,2)*0.8</f>
        <v>12761600</v>
      </c>
      <c r="X188" s="135">
        <f>$K$3*X176*VLOOKUP(CALCULATOR!$C$21,'VTG EFF'!$P$4:$Q$10,2)*0.8</f>
        <v>12761600</v>
      </c>
      <c r="Y188" s="135">
        <f>$K$3*Y176*VLOOKUP(CALCULATOR!$C$21,'VTG EFF'!$P$4:$Q$10,2)*0.8</f>
        <v>12761600</v>
      </c>
    </row>
    <row r="189" spans="1:25" x14ac:dyDescent="0.2">
      <c r="A189" s="305" t="s">
        <v>254</v>
      </c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7"/>
    </row>
    <row r="190" spans="1:25" x14ac:dyDescent="0.2">
      <c r="A190" s="133"/>
      <c r="B190" s="135">
        <f>$K$3*B178*VLOOKUP(CALCULATOR!$C$21,'VTG EFF'!$P$4:$Q$10,2)*0.9</f>
        <v>14356800</v>
      </c>
      <c r="C190" s="135">
        <f>$K$3*C178*VLOOKUP(CALCULATOR!$C$21,'VTG EFF'!$P$4:$Q$10,2)*0.9</f>
        <v>13795200</v>
      </c>
      <c r="D190" s="135">
        <f>$K$3*D178*VLOOKUP(CALCULATOR!$C$21,'VTG EFF'!$P$4:$Q$10,2)*0.9</f>
        <v>13953600.000000002</v>
      </c>
      <c r="E190" s="135">
        <f>$K$3*E178*VLOOKUP(CALCULATOR!$C$21,'VTG EFF'!$P$4:$Q$10,2)*0.9</f>
        <v>13953600.000000002</v>
      </c>
      <c r="F190" s="135">
        <f>$K$3*F178*VLOOKUP(CALCULATOR!$C$21,'VTG EFF'!$P$4:$Q$10,2)*0.9</f>
        <v>13953600.000000002</v>
      </c>
      <c r="G190" s="135">
        <f>$K$3*G178*VLOOKUP(CALCULATOR!$C$21,'VTG EFF'!$P$4:$Q$10,2)*0.9</f>
        <v>13953600.000000002</v>
      </c>
      <c r="H190" s="135">
        <f>$K$3*H178*VLOOKUP(CALCULATOR!$C$21,'VTG EFF'!$P$4:$Q$10,2)*0.9</f>
        <v>13795200</v>
      </c>
      <c r="I190" s="135">
        <f>$K$3*I178*VLOOKUP(CALCULATOR!$C$21,'VTG EFF'!$P$4:$Q$10,2)*0.9</f>
        <v>14356800</v>
      </c>
      <c r="J190" s="135">
        <f>$K$3*J178*VLOOKUP(CALCULATOR!$C$21,'VTG EFF'!$P$4:$Q$10,2)*0.9</f>
        <v>14356800</v>
      </c>
      <c r="K190" s="135">
        <f>$K$3*K178*VLOOKUP(CALCULATOR!$C$21,'VTG EFF'!$P$4:$Q$10,2)*0.9</f>
        <v>14356800</v>
      </c>
      <c r="L190" s="135">
        <f>$K$3*L178*VLOOKUP(CALCULATOR!$C$21,'VTG EFF'!$P$4:$Q$10,2)*0.9</f>
        <v>14356800</v>
      </c>
      <c r="M190" s="135">
        <f>$K$3*M178*VLOOKUP(CALCULATOR!$C$21,'VTG EFF'!$P$4:$Q$10,2)*0.9</f>
        <v>14356800</v>
      </c>
      <c r="N190" s="135">
        <f>$K$3*N178*VLOOKUP(CALCULATOR!$C$21,'VTG EFF'!$P$4:$Q$10,2)*0.9</f>
        <v>14356800</v>
      </c>
      <c r="O190" s="135">
        <f>$K$3*O178*VLOOKUP(CALCULATOR!$C$21,'VTG EFF'!$P$4:$Q$10,2)*0.9</f>
        <v>14356800</v>
      </c>
      <c r="P190" s="135">
        <f>$K$3*P178*VLOOKUP(CALCULATOR!$C$21,'VTG EFF'!$P$4:$Q$10,2)*0.9</f>
        <v>14356800</v>
      </c>
      <c r="Q190" s="135">
        <f>$K$3*Q178*VLOOKUP(CALCULATOR!$C$21,'VTG EFF'!$P$4:$Q$10,2)*0.9</f>
        <v>14356800</v>
      </c>
      <c r="R190" s="135">
        <f>$K$3*R178*VLOOKUP(CALCULATOR!$C$21,'VTG EFF'!$P$4:$Q$10,2)*0.9</f>
        <v>14356800</v>
      </c>
      <c r="S190" s="135">
        <f>$K$3*S178*VLOOKUP(CALCULATOR!$C$21,'VTG EFF'!$P$4:$Q$10,2)*0.9</f>
        <v>14356800</v>
      </c>
      <c r="T190" s="135">
        <f>$K$3*T178*VLOOKUP(CALCULATOR!$C$21,'VTG EFF'!$P$4:$Q$10,2)*0.9</f>
        <v>14356800</v>
      </c>
      <c r="U190" s="135">
        <f>$K$3*U178*VLOOKUP(CALCULATOR!$C$21,'VTG EFF'!$P$4:$Q$10,2)*0.9</f>
        <v>14356800</v>
      </c>
      <c r="V190" s="135">
        <f>$K$3*V178*VLOOKUP(CALCULATOR!$C$21,'VTG EFF'!$P$4:$Q$10,2)*0.9</f>
        <v>14356800</v>
      </c>
      <c r="W190" s="135">
        <f>$K$3*W178*VLOOKUP(CALCULATOR!$C$21,'VTG EFF'!$P$4:$Q$10,2)*0.9</f>
        <v>14356800</v>
      </c>
      <c r="X190" s="135">
        <f>$K$3*X178*VLOOKUP(CALCULATOR!$C$21,'VTG EFF'!$P$4:$Q$10,2)*0.9</f>
        <v>14356800</v>
      </c>
      <c r="Y190" s="135">
        <f>$K$3*Y178*VLOOKUP(CALCULATOR!$C$21,'VTG EFF'!$P$4:$Q$10,2)*0.9</f>
        <v>14356800</v>
      </c>
    </row>
    <row r="191" spans="1:25" x14ac:dyDescent="0.2">
      <c r="A191" s="148" t="s">
        <v>197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50"/>
    </row>
    <row r="192" spans="1:25" x14ac:dyDescent="0.2">
      <c r="A192" s="133"/>
      <c r="B192" s="155">
        <f>IF(B166=0,"",IF(B182&gt;B180,B170,IF(B184&gt;B180,B172,IF(B186&gt;B180,B174,IF(B$32&gt;B180,B176,B178)))))</f>
        <v>0.997</v>
      </c>
      <c r="C192" s="155">
        <f t="shared" ref="C192:Y192" si="101">IF(C166=0,"",IF(C182&gt;C180,C170,IF(C184&gt;C180,C172,IF(C186&gt;C180,C174,IF(C$32&gt;C180,C176,C178)))))</f>
        <v>0.99099999999999999</v>
      </c>
      <c r="D192" s="155">
        <f t="shared" si="101"/>
        <v>0.99199999999999999</v>
      </c>
      <c r="E192" s="155">
        <f t="shared" si="101"/>
        <v>0.99199999999999999</v>
      </c>
      <c r="F192" s="155">
        <f t="shared" si="101"/>
        <v>0.99199999999999999</v>
      </c>
      <c r="G192" s="155">
        <f t="shared" si="101"/>
        <v>0.99199999999999999</v>
      </c>
      <c r="H192" s="155">
        <f t="shared" si="101"/>
        <v>0.99099999999999999</v>
      </c>
      <c r="I192" s="155">
        <f t="shared" si="101"/>
        <v>0.997</v>
      </c>
      <c r="J192" s="155">
        <f t="shared" si="101"/>
        <v>0.997</v>
      </c>
      <c r="K192" s="155">
        <f t="shared" si="101"/>
        <v>0.997</v>
      </c>
      <c r="L192" s="155">
        <f t="shared" si="101"/>
        <v>0.997</v>
      </c>
      <c r="M192" s="155" t="str">
        <f t="shared" si="101"/>
        <v/>
      </c>
      <c r="N192" s="155" t="str">
        <f t="shared" si="101"/>
        <v/>
      </c>
      <c r="O192" s="155" t="str">
        <f t="shared" si="101"/>
        <v/>
      </c>
      <c r="P192" s="155" t="str">
        <f t="shared" si="101"/>
        <v/>
      </c>
      <c r="Q192" s="155" t="str">
        <f t="shared" si="101"/>
        <v/>
      </c>
      <c r="R192" s="155" t="str">
        <f t="shared" si="101"/>
        <v/>
      </c>
      <c r="S192" s="155" t="str">
        <f t="shared" si="101"/>
        <v/>
      </c>
      <c r="T192" s="155">
        <f t="shared" si="101"/>
        <v>0.997</v>
      </c>
      <c r="U192" s="155">
        <f t="shared" si="101"/>
        <v>0.997</v>
      </c>
      <c r="V192" s="155">
        <f t="shared" si="101"/>
        <v>0.997</v>
      </c>
      <c r="W192" s="155">
        <f t="shared" si="101"/>
        <v>0.997</v>
      </c>
      <c r="X192" s="155">
        <f t="shared" si="101"/>
        <v>0.997</v>
      </c>
      <c r="Y192" s="155">
        <f t="shared" si="101"/>
        <v>0.997</v>
      </c>
    </row>
    <row r="193" spans="1:25" x14ac:dyDescent="0.2">
      <c r="A193" s="302" t="s">
        <v>230</v>
      </c>
      <c r="B193" s="303"/>
      <c r="C193" s="303"/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4"/>
    </row>
    <row r="194" spans="1:25" x14ac:dyDescent="0.2">
      <c r="A194" s="133"/>
      <c r="B194" s="135">
        <f>IF(ISNUMBER(B192),IF(B166=0,0,B180/B192),0)</f>
        <v>3297563.9246506644</v>
      </c>
      <c r="C194" s="135">
        <f t="shared" ref="C194:Y194" si="102">IF(ISNUMBER(C192),IF(C166=0,0,C180/C192),0)</f>
        <v>3483405.4435121575</v>
      </c>
      <c r="D194" s="135">
        <f t="shared" si="102"/>
        <v>3645603.1816173224</v>
      </c>
      <c r="E194" s="135">
        <f t="shared" si="102"/>
        <v>3645603.1816173224</v>
      </c>
      <c r="F194" s="135">
        <f t="shared" si="102"/>
        <v>3645603.1816173224</v>
      </c>
      <c r="G194" s="135">
        <f t="shared" si="102"/>
        <v>3645603.1816173224</v>
      </c>
      <c r="H194" s="135">
        <f t="shared" si="102"/>
        <v>3483405.4435121575</v>
      </c>
      <c r="I194" s="135">
        <f t="shared" si="102"/>
        <v>3132685.7284181314</v>
      </c>
      <c r="J194" s="135">
        <f t="shared" si="102"/>
        <v>2638051.1397205316</v>
      </c>
      <c r="K194" s="135">
        <f t="shared" si="102"/>
        <v>2143416.5510229319</v>
      </c>
      <c r="L194" s="135">
        <f t="shared" si="102"/>
        <v>1648781.9623253322</v>
      </c>
      <c r="M194" s="135">
        <f t="shared" si="102"/>
        <v>0</v>
      </c>
      <c r="N194" s="135">
        <f t="shared" si="102"/>
        <v>0</v>
      </c>
      <c r="O194" s="135">
        <f t="shared" si="102"/>
        <v>0</v>
      </c>
      <c r="P194" s="135">
        <f t="shared" si="102"/>
        <v>0</v>
      </c>
      <c r="Q194" s="135">
        <f t="shared" si="102"/>
        <v>0</v>
      </c>
      <c r="R194" s="135">
        <f t="shared" si="102"/>
        <v>0</v>
      </c>
      <c r="S194" s="135">
        <f t="shared" si="102"/>
        <v>0</v>
      </c>
      <c r="T194" s="135">
        <f t="shared" si="102"/>
        <v>1483903.7660927989</v>
      </c>
      <c r="U194" s="135">
        <f t="shared" si="102"/>
        <v>1813660.1585578655</v>
      </c>
      <c r="V194" s="135">
        <f t="shared" si="102"/>
        <v>2308294.747255465</v>
      </c>
      <c r="W194" s="135">
        <f t="shared" si="102"/>
        <v>2638051.1397205316</v>
      </c>
      <c r="X194" s="135">
        <f t="shared" si="102"/>
        <v>2802929.3359530647</v>
      </c>
      <c r="Y194" s="135">
        <f t="shared" si="102"/>
        <v>3132685.7284181314</v>
      </c>
    </row>
    <row r="197" spans="1:25" x14ac:dyDescent="0.2">
      <c r="A197" s="122"/>
      <c r="B197" s="122"/>
      <c r="C197" s="122"/>
      <c r="D197" s="122"/>
      <c r="E197" s="122"/>
      <c r="F197" s="122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</row>
    <row r="198" spans="1:25" x14ac:dyDescent="0.2">
      <c r="A198" s="311" t="s">
        <v>225</v>
      </c>
      <c r="B198" s="312"/>
      <c r="C198" s="313"/>
      <c r="D198" s="314" t="s">
        <v>177</v>
      </c>
      <c r="E198" s="315"/>
      <c r="F198" s="316"/>
      <c r="G198" s="187"/>
      <c r="H198" s="311" t="s">
        <v>239</v>
      </c>
      <c r="I198" s="312"/>
      <c r="J198" s="313"/>
      <c r="K198" s="188">
        <f>CALCULATOR!$C$22</f>
        <v>4</v>
      </c>
      <c r="L198" s="187"/>
      <c r="M198" s="311" t="s">
        <v>226</v>
      </c>
      <c r="N198" s="312"/>
      <c r="O198" s="313"/>
      <c r="P198" s="190">
        <f t="array" ref="P198">AVERAGE(IF(ISNUMBER(B231:Y231),B231:Y231,FALSE))</f>
        <v>0.997</v>
      </c>
      <c r="Q198" s="189"/>
      <c r="R198" s="311" t="s">
        <v>260</v>
      </c>
      <c r="S198" s="312"/>
      <c r="T198" s="313"/>
      <c r="U198" s="317">
        <f>SUM($B233:$Y233)*30</f>
        <v>618293235.87199962</v>
      </c>
      <c r="V198" s="318"/>
      <c r="W198" s="137"/>
      <c r="X198" s="137"/>
      <c r="Y198" s="137"/>
    </row>
    <row r="199" spans="1:25" x14ac:dyDescent="0.2">
      <c r="A199" s="122"/>
      <c r="B199" s="122"/>
      <c r="C199" s="122"/>
      <c r="D199" s="122"/>
      <c r="E199" s="122"/>
      <c r="F199" s="122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</row>
    <row r="200" spans="1:25" x14ac:dyDescent="0.2">
      <c r="A200" s="308" t="s">
        <v>196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10"/>
    </row>
    <row r="201" spans="1:25" x14ac:dyDescent="0.2">
      <c r="A201" s="126"/>
      <c r="B201" s="126">
        <v>1</v>
      </c>
      <c r="C201" s="127">
        <f t="shared" ref="C201" si="103">B201+1</f>
        <v>2</v>
      </c>
      <c r="D201" s="127">
        <f t="shared" ref="D201" si="104">C201+1</f>
        <v>3</v>
      </c>
      <c r="E201" s="127">
        <f t="shared" ref="E201" si="105">D201+1</f>
        <v>4</v>
      </c>
      <c r="F201" s="127">
        <f t="shared" ref="F201" si="106">E201+1</f>
        <v>5</v>
      </c>
      <c r="G201" s="127">
        <f t="shared" ref="G201" si="107">F201+1</f>
        <v>6</v>
      </c>
      <c r="H201" s="127">
        <f t="shared" ref="H201" si="108">G201+1</f>
        <v>7</v>
      </c>
      <c r="I201" s="127">
        <f t="shared" ref="I201" si="109">H201+1</f>
        <v>8</v>
      </c>
      <c r="J201" s="127">
        <f t="shared" ref="J201" si="110">I201+1</f>
        <v>9</v>
      </c>
      <c r="K201" s="127">
        <f t="shared" ref="K201" si="111">J201+1</f>
        <v>10</v>
      </c>
      <c r="L201" s="127">
        <f t="shared" ref="L201" si="112">K201+1</f>
        <v>11</v>
      </c>
      <c r="M201" s="127">
        <f t="shared" ref="M201" si="113">L201+1</f>
        <v>12</v>
      </c>
      <c r="N201" s="127">
        <f t="shared" ref="N201" si="114">M201+1</f>
        <v>13</v>
      </c>
      <c r="O201" s="127">
        <f t="shared" ref="O201" si="115">N201+1</f>
        <v>14</v>
      </c>
      <c r="P201" s="127">
        <f t="shared" ref="P201" si="116">O201+1</f>
        <v>15</v>
      </c>
      <c r="Q201" s="127">
        <f t="shared" ref="Q201" si="117">P201+1</f>
        <v>16</v>
      </c>
      <c r="R201" s="127">
        <f t="shared" ref="R201" si="118">Q201+1</f>
        <v>17</v>
      </c>
      <c r="S201" s="127">
        <f t="shared" ref="S201" si="119">R201+1</f>
        <v>18</v>
      </c>
      <c r="T201" s="127">
        <f t="shared" ref="T201" si="120">S201+1</f>
        <v>19</v>
      </c>
      <c r="U201" s="127">
        <f t="shared" ref="U201" si="121">T201+1</f>
        <v>20</v>
      </c>
      <c r="V201" s="127">
        <f t="shared" ref="V201" si="122">U201+1</f>
        <v>21</v>
      </c>
      <c r="W201" s="127">
        <f t="shared" ref="W201" si="123">V201+1</f>
        <v>22</v>
      </c>
      <c r="X201" s="127">
        <f t="shared" ref="X201" si="124">W201+1</f>
        <v>23</v>
      </c>
      <c r="Y201" s="127">
        <f t="shared" ref="Y201" si="125">X201+1</f>
        <v>24</v>
      </c>
    </row>
    <row r="202" spans="1:25" x14ac:dyDescent="0.2">
      <c r="A202" s="302" t="s">
        <v>229</v>
      </c>
      <c r="B202" s="303"/>
      <c r="C202" s="303"/>
      <c r="D202" s="303"/>
      <c r="E202" s="303"/>
      <c r="F202" s="303"/>
      <c r="G202" s="303"/>
      <c r="H202" s="303"/>
      <c r="I202" s="303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4"/>
    </row>
    <row r="203" spans="1:25" x14ac:dyDescent="0.2">
      <c r="A203" s="129"/>
      <c r="B203" s="130">
        <f>ROUND(VLOOKUP($D198,'HOURLY TEMP CALC'!$B$2:$AE$15,B$6+6,FALSE),0)</f>
        <v>60</v>
      </c>
      <c r="C203" s="130">
        <f>ROUND(VLOOKUP($D198,'HOURLY TEMP CALC'!$B$2:$AE$15,C$6+6,FALSE),0)</f>
        <v>59</v>
      </c>
      <c r="D203" s="130">
        <f>ROUND(VLOOKUP($D198,'HOURLY TEMP CALC'!$B$2:$AE$15,D$6+6,FALSE),0)</f>
        <v>58</v>
      </c>
      <c r="E203" s="130">
        <f>ROUND(VLOOKUP($D198,'HOURLY TEMP CALC'!$B$2:$AE$15,E$6+6,FALSE),0)</f>
        <v>57</v>
      </c>
      <c r="F203" s="130">
        <f>ROUND(VLOOKUP($D198,'HOURLY TEMP CALC'!$B$2:$AE$15,F$6+6,FALSE),0)</f>
        <v>57</v>
      </c>
      <c r="G203" s="130">
        <f>ROUND(VLOOKUP($D198,'HOURLY TEMP CALC'!$B$2:$AE$15,G$6+6,FALSE),0)</f>
        <v>57</v>
      </c>
      <c r="H203" s="130">
        <f>ROUND(VLOOKUP($D198,'HOURLY TEMP CALC'!$B$2:$AE$15,H$6+6,FALSE),0)</f>
        <v>58</v>
      </c>
      <c r="I203" s="130">
        <f>ROUND(VLOOKUP($D198,'HOURLY TEMP CALC'!$B$2:$AE$15,I$6+6,FALSE),0)</f>
        <v>60</v>
      </c>
      <c r="J203" s="130">
        <f>ROUND(VLOOKUP($D198,'HOURLY TEMP CALC'!$B$2:$AE$15,J$6+6,FALSE),0)</f>
        <v>63</v>
      </c>
      <c r="K203" s="130">
        <f>ROUND(VLOOKUP($D198,'HOURLY TEMP CALC'!$B$2:$AE$15,K$6+6,FALSE),0)</f>
        <v>66</v>
      </c>
      <c r="L203" s="130">
        <f>ROUND(VLOOKUP($D198,'HOURLY TEMP CALC'!$B$2:$AE$15,L$6+6,FALSE),0)</f>
        <v>69</v>
      </c>
      <c r="M203" s="130">
        <f>ROUND(VLOOKUP($D198,'HOURLY TEMP CALC'!$B$2:$AE$15,M$6+6,FALSE),0)</f>
        <v>72</v>
      </c>
      <c r="N203" s="130">
        <f>ROUND(VLOOKUP($D198,'HOURLY TEMP CALC'!$B$2:$AE$15,N$6+6,FALSE),0)</f>
        <v>75</v>
      </c>
      <c r="O203" s="130">
        <f>ROUND(VLOOKUP($D198,'HOURLY TEMP CALC'!$B$2:$AE$15,O$6+6,FALSE),0)</f>
        <v>76</v>
      </c>
      <c r="P203" s="130">
        <f>ROUND(VLOOKUP($D198,'HOURLY TEMP CALC'!$B$2:$AE$15,P$6+6,FALSE),0)</f>
        <v>77</v>
      </c>
      <c r="Q203" s="130">
        <f>ROUND(VLOOKUP($D198,'HOURLY TEMP CALC'!$B$2:$AE$15,Q$6+6,FALSE),0)</f>
        <v>76</v>
      </c>
      <c r="R203" s="130">
        <f>ROUND(VLOOKUP($D198,'HOURLY TEMP CALC'!$B$2:$AE$15,R$6+6,FALSE),0)</f>
        <v>75</v>
      </c>
      <c r="S203" s="130">
        <f>ROUND(VLOOKUP($D198,'HOURLY TEMP CALC'!$B$2:$AE$15,S$6+6,FALSE),0)</f>
        <v>73</v>
      </c>
      <c r="T203" s="130">
        <f>ROUND(VLOOKUP($D198,'HOURLY TEMP CALC'!$B$2:$AE$15,T$6+6,FALSE),0)</f>
        <v>70</v>
      </c>
      <c r="U203" s="130">
        <f>ROUND(VLOOKUP($D198,'HOURLY TEMP CALC'!$B$2:$AE$15,U$6+6,FALSE),0)</f>
        <v>68</v>
      </c>
      <c r="V203" s="130">
        <f>ROUND(VLOOKUP($D198,'HOURLY TEMP CALC'!$B$2:$AE$15,V$6+6,FALSE),0)</f>
        <v>65</v>
      </c>
      <c r="W203" s="130">
        <f>ROUND(VLOOKUP($D198,'HOURLY TEMP CALC'!$B$2:$AE$15,W$6+6,FALSE),0)</f>
        <v>63</v>
      </c>
      <c r="X203" s="130">
        <f>ROUND(VLOOKUP($D198,'HOURLY TEMP CALC'!$B$2:$AE$15,X$6+6,FALSE),0)</f>
        <v>62</v>
      </c>
      <c r="Y203" s="130">
        <f>ROUND(VLOOKUP($D198,'HOURLY TEMP CALC'!$B$2:$AE$15,Y$6+6,FALSE),0)</f>
        <v>61</v>
      </c>
    </row>
    <row r="204" spans="1:25" x14ac:dyDescent="0.2">
      <c r="A204" s="302" t="s">
        <v>227</v>
      </c>
      <c r="B204" s="303"/>
      <c r="C204" s="303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4"/>
    </row>
    <row r="205" spans="1:25" x14ac:dyDescent="0.2">
      <c r="A205" s="129"/>
      <c r="B205" s="131">
        <f>IF(B203&gt;=CALCULATOR!$C$28,0,VLOOKUP(B203,'OUTDOOR RESET'!$B$10:$C$112,2,FALSE))</f>
        <v>83</v>
      </c>
      <c r="C205" s="131">
        <f>IF(C203&gt;=CALCULATOR!$C$28,0,VLOOKUP(C203,'OUTDOOR RESET'!$B$10:$C$112,2,FALSE))</f>
        <v>84</v>
      </c>
      <c r="D205" s="131">
        <f>IF(D203&gt;=CALCULATOR!$C$28,0,VLOOKUP(D203,'OUTDOOR RESET'!$B$10:$C$112,2,FALSE))</f>
        <v>86</v>
      </c>
      <c r="E205" s="131">
        <f>IF(E203&gt;=CALCULATOR!$C$28,0,VLOOKUP(E203,'OUTDOOR RESET'!$B$10:$C$112,2,FALSE))</f>
        <v>87</v>
      </c>
      <c r="F205" s="131">
        <f>IF(F203&gt;=CALCULATOR!$C$28,0,VLOOKUP(F203,'OUTDOOR RESET'!$B$10:$C$112,2,FALSE))</f>
        <v>87</v>
      </c>
      <c r="G205" s="131">
        <f>IF(G203&gt;=CALCULATOR!$C$28,0,VLOOKUP(G203,'OUTDOOR RESET'!$B$10:$C$112,2,FALSE))</f>
        <v>87</v>
      </c>
      <c r="H205" s="131">
        <f>IF(H203&gt;=CALCULATOR!$C$28,0,VLOOKUP(H203,'OUTDOOR RESET'!$B$10:$C$112,2,FALSE))</f>
        <v>86</v>
      </c>
      <c r="I205" s="131">
        <f>IF(I203&gt;=CALCULATOR!$C$28,0,VLOOKUP(I203,'OUTDOOR RESET'!$B$10:$C$112,2,FALSE))</f>
        <v>83</v>
      </c>
      <c r="J205" s="131">
        <f>IF(J203&gt;=CALCULATOR!$C$28,0,VLOOKUP(J203,'OUTDOOR RESET'!$B$10:$C$112,2,FALSE))</f>
        <v>78</v>
      </c>
      <c r="K205" s="131">
        <f>IF(K203&gt;=CALCULATOR!$C$28,0,VLOOKUP(K203,'OUTDOOR RESET'!$B$10:$C$112,2,FALSE))</f>
        <v>0</v>
      </c>
      <c r="L205" s="131">
        <f>IF(L203&gt;=CALCULATOR!$C$28,0,VLOOKUP(L203,'OUTDOOR RESET'!$B$10:$C$112,2,FALSE))</f>
        <v>0</v>
      </c>
      <c r="M205" s="131">
        <f>IF(M203&gt;=CALCULATOR!$C$28,0,VLOOKUP(M203,'OUTDOOR RESET'!$B$10:$C$112,2,FALSE))</f>
        <v>0</v>
      </c>
      <c r="N205" s="131">
        <f>IF(N203&gt;=CALCULATOR!$C$28,0,VLOOKUP(N203,'OUTDOOR RESET'!$B$10:$C$112,2,FALSE))</f>
        <v>0</v>
      </c>
      <c r="O205" s="131">
        <f>IF(O203&gt;=CALCULATOR!$C$28,0,VLOOKUP(O203,'OUTDOOR RESET'!$B$10:$C$112,2,FALSE))</f>
        <v>0</v>
      </c>
      <c r="P205" s="131">
        <f>IF(P203&gt;=CALCULATOR!$C$28,0,VLOOKUP(P203,'OUTDOOR RESET'!$B$10:$C$112,2,FALSE))</f>
        <v>0</v>
      </c>
      <c r="Q205" s="131">
        <f>IF(Q203&gt;=CALCULATOR!$C$28,0,VLOOKUP(Q203,'OUTDOOR RESET'!$B$10:$C$112,2,FALSE))</f>
        <v>0</v>
      </c>
      <c r="R205" s="131">
        <f>IF(R203&gt;=CALCULATOR!$C$28,0,VLOOKUP(R203,'OUTDOOR RESET'!$B$10:$C$112,2,FALSE))</f>
        <v>0</v>
      </c>
      <c r="S205" s="131">
        <f>IF(S203&gt;=CALCULATOR!$C$28,0,VLOOKUP(S203,'OUTDOOR RESET'!$B$10:$C$112,2,FALSE))</f>
        <v>0</v>
      </c>
      <c r="T205" s="131">
        <f>IF(T203&gt;=CALCULATOR!$C$28,0,VLOOKUP(T203,'OUTDOOR RESET'!$B$10:$C$112,2,FALSE))</f>
        <v>0</v>
      </c>
      <c r="U205" s="131">
        <f>IF(U203&gt;=CALCULATOR!$C$28,0,VLOOKUP(U203,'OUTDOOR RESET'!$B$10:$C$112,2,FALSE))</f>
        <v>0</v>
      </c>
      <c r="V205" s="131">
        <f>IF(V203&gt;=CALCULATOR!$C$28,0,VLOOKUP(V203,'OUTDOOR RESET'!$B$10:$C$112,2,FALSE))</f>
        <v>0</v>
      </c>
      <c r="W205" s="131">
        <f>IF(W203&gt;=CALCULATOR!$C$28,0,VLOOKUP(W203,'OUTDOOR RESET'!$B$10:$C$112,2,FALSE))</f>
        <v>78</v>
      </c>
      <c r="X205" s="131">
        <f>IF(X203&gt;=CALCULATOR!$C$28,0,VLOOKUP(X203,'OUTDOOR RESET'!$B$10:$C$112,2,FALSE))</f>
        <v>80</v>
      </c>
      <c r="Y205" s="131">
        <f>IF(Y203&gt;=CALCULATOR!$C$28,0,VLOOKUP(Y203,'OUTDOOR RESET'!$B$10:$C$112,2,FALSE))</f>
        <v>81</v>
      </c>
    </row>
    <row r="206" spans="1:25" x14ac:dyDescent="0.2">
      <c r="A206" s="302" t="s">
        <v>238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4"/>
    </row>
    <row r="207" spans="1:25" x14ac:dyDescent="0.2">
      <c r="A207" s="133"/>
      <c r="B207" s="126">
        <f>IF(B205=0,0,B205-CALCULATOR!$C$23)</f>
        <v>63</v>
      </c>
      <c r="C207" s="126">
        <f>IF(C205=0,0,C205-CALCULATOR!$C$23)</f>
        <v>64</v>
      </c>
      <c r="D207" s="126">
        <f>IF(D205=0,0,D205-CALCULATOR!$C$23)</f>
        <v>66</v>
      </c>
      <c r="E207" s="126">
        <f>IF(E205=0,0,E205-CALCULATOR!$C$23)</f>
        <v>67</v>
      </c>
      <c r="F207" s="126">
        <f>IF(F205=0,0,F205-CALCULATOR!$C$23)</f>
        <v>67</v>
      </c>
      <c r="G207" s="126">
        <f>IF(G205=0,0,G205-CALCULATOR!$C$23)</f>
        <v>67</v>
      </c>
      <c r="H207" s="126">
        <f>IF(H205=0,0,H205-CALCULATOR!$C$23)</f>
        <v>66</v>
      </c>
      <c r="I207" s="126">
        <f>IF(I205=0,0,I205-CALCULATOR!$C$23)</f>
        <v>63</v>
      </c>
      <c r="J207" s="126">
        <f>IF(J205=0,0,J205-CALCULATOR!$C$23)</f>
        <v>58</v>
      </c>
      <c r="K207" s="126">
        <f>IF(K205=0,0,K205-CALCULATOR!$C$23)</f>
        <v>0</v>
      </c>
      <c r="L207" s="126">
        <f>IF(L205=0,0,L205-CALCULATOR!$C$23)</f>
        <v>0</v>
      </c>
      <c r="M207" s="126">
        <f>IF(M205=0,0,M205-CALCULATOR!$C$23)</f>
        <v>0</v>
      </c>
      <c r="N207" s="126">
        <f>IF(N205=0,0,N205-CALCULATOR!$C$23)</f>
        <v>0</v>
      </c>
      <c r="O207" s="126">
        <f>IF(O205=0,0,O205-CALCULATOR!$C$23)</f>
        <v>0</v>
      </c>
      <c r="P207" s="126">
        <f>IF(P205=0,0,P205-CALCULATOR!$C$23)</f>
        <v>0</v>
      </c>
      <c r="Q207" s="126">
        <f>IF(Q205=0,0,Q205-CALCULATOR!$C$23)</f>
        <v>0</v>
      </c>
      <c r="R207" s="126">
        <f>IF(R205=0,0,R205-CALCULATOR!$C$23)</f>
        <v>0</v>
      </c>
      <c r="S207" s="126">
        <f>IF(S205=0,0,S205-CALCULATOR!$C$23)</f>
        <v>0</v>
      </c>
      <c r="T207" s="126">
        <f>IF(T205=0,0,T205-CALCULATOR!$C$23)</f>
        <v>0</v>
      </c>
      <c r="U207" s="126">
        <f>IF(U205=0,0,U205-CALCULATOR!$C$23)</f>
        <v>0</v>
      </c>
      <c r="V207" s="126">
        <f>IF(V205=0,0,V205-CALCULATOR!$C$23)</f>
        <v>0</v>
      </c>
      <c r="W207" s="126">
        <f>IF(W205=0,0,W205-CALCULATOR!$C$23)</f>
        <v>58</v>
      </c>
      <c r="X207" s="126">
        <f>IF(X205=0,0,X205-CALCULATOR!$C$23)</f>
        <v>60</v>
      </c>
      <c r="Y207" s="126">
        <f>IF(Y205=0,0,Y205-CALCULATOR!$C$23)</f>
        <v>61</v>
      </c>
    </row>
    <row r="208" spans="1:25" x14ac:dyDescent="0.2">
      <c r="A208" s="302" t="s">
        <v>241</v>
      </c>
      <c r="B208" s="303"/>
      <c r="C208" s="303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4"/>
    </row>
    <row r="209" spans="1:25" x14ac:dyDescent="0.2">
      <c r="A209" s="133"/>
      <c r="B209" s="147">
        <f>IF(B207&lt;78,'VTG EFF'!$C$5/100,VLOOKUP(B207,'VTG EFF'!$B$5:$G$87,2,FALSE)/100)</f>
        <v>0.997</v>
      </c>
      <c r="C209" s="147">
        <f>IF(C207&lt;78,'VTG EFF'!$C$5/100,VLOOKUP(C207,'VTG EFF'!$B$5:$G$87,2,FALSE)/100)</f>
        <v>0.997</v>
      </c>
      <c r="D209" s="147">
        <f>IF(D207&lt;78,'VTG EFF'!$C$5/100,VLOOKUP(D207,'VTG EFF'!$B$5:$G$87,2,FALSE)/100)</f>
        <v>0.997</v>
      </c>
      <c r="E209" s="147">
        <f>IF(E207&lt;78,'VTG EFF'!$C$5/100,VLOOKUP(E207,'VTG EFF'!$B$5:$G$87,2,FALSE)/100)</f>
        <v>0.997</v>
      </c>
      <c r="F209" s="147">
        <f>IF(F207&lt;78,'VTG EFF'!$C$5/100,VLOOKUP(F207,'VTG EFF'!$B$5:$G$87,2,FALSE)/100)</f>
        <v>0.997</v>
      </c>
      <c r="G209" s="147">
        <f>IF(G207&lt;78,'VTG EFF'!$C$5/100,VLOOKUP(G207,'VTG EFF'!$B$5:$G$87,2,FALSE)/100)</f>
        <v>0.997</v>
      </c>
      <c r="H209" s="147">
        <f>IF(H207&lt;78,'VTG EFF'!$C$5/100,VLOOKUP(H207,'VTG EFF'!$B$5:$G$87,2,FALSE)/100)</f>
        <v>0.997</v>
      </c>
      <c r="I209" s="147">
        <f>IF(I207&lt;78,'VTG EFF'!$C$5/100,VLOOKUP(I207,'VTG EFF'!$B$5:$G$87,2,FALSE)/100)</f>
        <v>0.997</v>
      </c>
      <c r="J209" s="147">
        <f>IF(J207&lt;78,'VTG EFF'!$C$5/100,VLOOKUP(J207,'VTG EFF'!$B$5:$G$87,2,FALSE)/100)</f>
        <v>0.997</v>
      </c>
      <c r="K209" s="147">
        <f>IF(K207&lt;78,'VTG EFF'!$C$5/100,VLOOKUP(K207,'VTG EFF'!$B$5:$G$87,2,FALSE)/100)</f>
        <v>0.997</v>
      </c>
      <c r="L209" s="147">
        <f>IF(L207&lt;78,'VTG EFF'!$C$5/100,VLOOKUP(L207,'VTG EFF'!$B$5:$G$87,2,FALSE)/100)</f>
        <v>0.997</v>
      </c>
      <c r="M209" s="147">
        <f>IF(M207&lt;78,'VTG EFF'!$C$5/100,VLOOKUP(M207,'VTG EFF'!$B$5:$G$87,2,FALSE)/100)</f>
        <v>0.997</v>
      </c>
      <c r="N209" s="147">
        <f>IF(N207&lt;78,'VTG EFF'!$C$5/100,VLOOKUP(N207,'VTG EFF'!$B$5:$G$87,2,FALSE)/100)</f>
        <v>0.997</v>
      </c>
      <c r="O209" s="147">
        <f>IF(O207&lt;78,'VTG EFF'!$C$5/100,VLOOKUP(O207,'VTG EFF'!$B$5:$G$87,2,FALSE)/100)</f>
        <v>0.997</v>
      </c>
      <c r="P209" s="147">
        <f>IF(P207&lt;78,'VTG EFF'!$C$5/100,VLOOKUP(P207,'VTG EFF'!$B$5:$G$87,2,FALSE)/100)</f>
        <v>0.997</v>
      </c>
      <c r="Q209" s="147">
        <f>IF(Q207&lt;78,'VTG EFF'!$C$5/100,VLOOKUP(Q207,'VTG EFF'!$B$5:$G$87,2,FALSE)/100)</f>
        <v>0.997</v>
      </c>
      <c r="R209" s="147">
        <f>IF(R207&lt;78,'VTG EFF'!$C$5/100,VLOOKUP(R207,'VTG EFF'!$B$5:$G$87,2,FALSE)/100)</f>
        <v>0.997</v>
      </c>
      <c r="S209" s="147">
        <f>IF(S207&lt;78,'VTG EFF'!$C$5/100,VLOOKUP(S207,'VTG EFF'!$B$5:$G$87,2,FALSE)/100)</f>
        <v>0.997</v>
      </c>
      <c r="T209" s="147">
        <f>IF(T207&lt;78,'VTG EFF'!$C$5/100,VLOOKUP(T207,'VTG EFF'!$B$5:$G$87,2,FALSE)/100)</f>
        <v>0.997</v>
      </c>
      <c r="U209" s="147">
        <f>IF(U207&lt;78,'VTG EFF'!$C$5/100,VLOOKUP(U207,'VTG EFF'!$B$5:$G$87,2,FALSE)/100)</f>
        <v>0.997</v>
      </c>
      <c r="V209" s="147">
        <f>IF(V207&lt;78,'VTG EFF'!$C$5/100,VLOOKUP(V207,'VTG EFF'!$B$5:$G$87,2,FALSE)/100)</f>
        <v>0.997</v>
      </c>
      <c r="W209" s="147">
        <f>IF(W207&lt;78,'VTG EFF'!$C$5/100,VLOOKUP(W207,'VTG EFF'!$B$5:$G$87,2,FALSE)/100)</f>
        <v>0.997</v>
      </c>
      <c r="X209" s="147">
        <f>IF(X207&lt;78,'VTG EFF'!$C$5/100,VLOOKUP(X207,'VTG EFF'!$B$5:$G$87,2,FALSE)/100)</f>
        <v>0.997</v>
      </c>
      <c r="Y209" s="147">
        <f>IF(Y207&lt;78,'VTG EFF'!$C$5/100,VLOOKUP(Y207,'VTG EFF'!$B$5:$G$87,2,FALSE)/100)</f>
        <v>0.997</v>
      </c>
    </row>
    <row r="210" spans="1:25" x14ac:dyDescent="0.2">
      <c r="A210" s="302" t="s">
        <v>240</v>
      </c>
      <c r="B210" s="303"/>
      <c r="C210" s="303"/>
      <c r="D210" s="303"/>
      <c r="E210" s="303"/>
      <c r="F210" s="303"/>
      <c r="G210" s="303"/>
      <c r="H210" s="303"/>
      <c r="I210" s="303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4"/>
    </row>
    <row r="211" spans="1:25" x14ac:dyDescent="0.2">
      <c r="A211" s="133"/>
      <c r="B211" s="147">
        <f>IF(B207&lt;78,'VTG EFF'!$C$5/100,VLOOKUP(B207,'VTG EFF'!$B$5:$G$87,3,FALSE)/100)</f>
        <v>0.997</v>
      </c>
      <c r="C211" s="147">
        <f>IF(C207&lt;78,'VTG EFF'!$C$5/100,VLOOKUP(C207,'VTG EFF'!$B$5:$G$87,3,FALSE)/100)</f>
        <v>0.997</v>
      </c>
      <c r="D211" s="147">
        <f>IF(D207&lt;78,'VTG EFF'!$C$5/100,VLOOKUP(D207,'VTG EFF'!$B$5:$G$87,3,FALSE)/100)</f>
        <v>0.997</v>
      </c>
      <c r="E211" s="147">
        <f>IF(E207&lt;78,'VTG EFF'!$C$5/100,VLOOKUP(E207,'VTG EFF'!$B$5:$G$87,3,FALSE)/100)</f>
        <v>0.997</v>
      </c>
      <c r="F211" s="147">
        <f>IF(F207&lt;78,'VTG EFF'!$C$5/100,VLOOKUP(F207,'VTG EFF'!$B$5:$G$87,3,FALSE)/100)</f>
        <v>0.997</v>
      </c>
      <c r="G211" s="147">
        <f>IF(G207&lt;78,'VTG EFF'!$C$5/100,VLOOKUP(G207,'VTG EFF'!$B$5:$G$87,3,FALSE)/100)</f>
        <v>0.997</v>
      </c>
      <c r="H211" s="147">
        <f>IF(H207&lt;78,'VTG EFF'!$C$5/100,VLOOKUP(H207,'VTG EFF'!$B$5:$G$87,3,FALSE)/100)</f>
        <v>0.997</v>
      </c>
      <c r="I211" s="147">
        <f>IF(I207&lt;78,'VTG EFF'!$C$5/100,VLOOKUP(I207,'VTG EFF'!$B$5:$G$87,3,FALSE)/100)</f>
        <v>0.997</v>
      </c>
      <c r="J211" s="147">
        <f>IF(J207&lt;78,'VTG EFF'!$C$5/100,VLOOKUP(J207,'VTG EFF'!$B$5:$G$87,3,FALSE)/100)</f>
        <v>0.997</v>
      </c>
      <c r="K211" s="147">
        <f>IF(K207&lt;78,'VTG EFF'!$C$5/100,VLOOKUP(K207,'VTG EFF'!$B$5:$G$87,3,FALSE)/100)</f>
        <v>0.997</v>
      </c>
      <c r="L211" s="147">
        <f>IF(L207&lt;78,'VTG EFF'!$C$5/100,VLOOKUP(L207,'VTG EFF'!$B$5:$G$87,3,FALSE)/100)</f>
        <v>0.997</v>
      </c>
      <c r="M211" s="147">
        <f>IF(M207&lt;78,'VTG EFF'!$C$5/100,VLOOKUP(M207,'VTG EFF'!$B$5:$G$87,3,FALSE)/100)</f>
        <v>0.997</v>
      </c>
      <c r="N211" s="147">
        <f>IF(N207&lt;78,'VTG EFF'!$C$5/100,VLOOKUP(N207,'VTG EFF'!$B$5:$G$87,3,FALSE)/100)</f>
        <v>0.997</v>
      </c>
      <c r="O211" s="147">
        <f>IF(O207&lt;78,'VTG EFF'!$C$5/100,VLOOKUP(O207,'VTG EFF'!$B$5:$G$87,3,FALSE)/100)</f>
        <v>0.997</v>
      </c>
      <c r="P211" s="147">
        <f>IF(P207&lt;78,'VTG EFF'!$C$5/100,VLOOKUP(P207,'VTG EFF'!$B$5:$G$87,3,FALSE)/100)</f>
        <v>0.997</v>
      </c>
      <c r="Q211" s="147">
        <f>IF(Q207&lt;78,'VTG EFF'!$C$5/100,VLOOKUP(Q207,'VTG EFF'!$B$5:$G$87,3,FALSE)/100)</f>
        <v>0.997</v>
      </c>
      <c r="R211" s="147">
        <f>IF(R207&lt;78,'VTG EFF'!$C$5/100,VLOOKUP(R207,'VTG EFF'!$B$5:$G$87,3,FALSE)/100)</f>
        <v>0.997</v>
      </c>
      <c r="S211" s="147">
        <f>IF(S207&lt;78,'VTG EFF'!$C$5/100,VLOOKUP(S207,'VTG EFF'!$B$5:$G$87,3,FALSE)/100)</f>
        <v>0.997</v>
      </c>
      <c r="T211" s="147">
        <f>IF(T207&lt;78,'VTG EFF'!$C$5/100,VLOOKUP(T207,'VTG EFF'!$B$5:$G$87,3,FALSE)/100)</f>
        <v>0.997</v>
      </c>
      <c r="U211" s="147">
        <f>IF(U207&lt;78,'VTG EFF'!$C$5/100,VLOOKUP(U207,'VTG EFF'!$B$5:$G$87,3,FALSE)/100)</f>
        <v>0.997</v>
      </c>
      <c r="V211" s="147">
        <f>IF(V207&lt;78,'VTG EFF'!$C$5/100,VLOOKUP(V207,'VTG EFF'!$B$5:$G$87,3,FALSE)/100)</f>
        <v>0.997</v>
      </c>
      <c r="W211" s="147">
        <f>IF(W207&lt;78,'VTG EFF'!$C$5/100,VLOOKUP(W207,'VTG EFF'!$B$5:$G$87,3,FALSE)/100)</f>
        <v>0.997</v>
      </c>
      <c r="X211" s="147">
        <f>IF(X207&lt;78,'VTG EFF'!$C$5/100,VLOOKUP(X207,'VTG EFF'!$B$5:$G$87,3,FALSE)/100)</f>
        <v>0.997</v>
      </c>
      <c r="Y211" s="147">
        <f>IF(Y207&lt;78,'VTG EFF'!$C$5/100,VLOOKUP(Y207,'VTG EFF'!$B$5:$G$87,3,FALSE)/100)</f>
        <v>0.997</v>
      </c>
    </row>
    <row r="212" spans="1:25" x14ac:dyDescent="0.2">
      <c r="A212" s="302" t="s">
        <v>242</v>
      </c>
      <c r="B212" s="303"/>
      <c r="C212" s="303"/>
      <c r="D212" s="303"/>
      <c r="E212" s="303"/>
      <c r="F212" s="303"/>
      <c r="G212" s="303"/>
      <c r="H212" s="303"/>
      <c r="I212" s="303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  <c r="U212" s="303"/>
      <c r="V212" s="303"/>
      <c r="W212" s="303"/>
      <c r="X212" s="303"/>
      <c r="Y212" s="304"/>
    </row>
    <row r="213" spans="1:25" x14ac:dyDescent="0.2">
      <c r="A213" s="133"/>
      <c r="B213" s="147">
        <f>IF(B207&lt;78,'VTG EFF'!$C$5/100,VLOOKUP(B207,'VTG EFF'!$B$5:$G$87,4,FALSE)/100)</f>
        <v>0.997</v>
      </c>
      <c r="C213" s="147">
        <f>IF(C207&lt;78,'VTG EFF'!$C$5/100,VLOOKUP(C207,'VTG EFF'!$B$5:$G$87,4,FALSE)/100)</f>
        <v>0.997</v>
      </c>
      <c r="D213" s="147">
        <f>IF(D207&lt;78,'VTG EFF'!$C$5/100,VLOOKUP(D207,'VTG EFF'!$B$5:$G$87,4,FALSE)/100)</f>
        <v>0.997</v>
      </c>
      <c r="E213" s="147">
        <f>IF(E207&lt;78,'VTG EFF'!$C$5/100,VLOOKUP(E207,'VTG EFF'!$B$5:$G$87,4,FALSE)/100)</f>
        <v>0.997</v>
      </c>
      <c r="F213" s="147">
        <f>IF(F207&lt;78,'VTG EFF'!$C$5/100,VLOOKUP(F207,'VTG EFF'!$B$5:$G$87,4,FALSE)/100)</f>
        <v>0.997</v>
      </c>
      <c r="G213" s="147">
        <f>IF(G207&lt;78,'VTG EFF'!$C$5/100,VLOOKUP(G207,'VTG EFF'!$B$5:$G$87,4,FALSE)/100)</f>
        <v>0.997</v>
      </c>
      <c r="H213" s="147">
        <f>IF(H207&lt;78,'VTG EFF'!$C$5/100,VLOOKUP(H207,'VTG EFF'!$B$5:$G$87,4,FALSE)/100)</f>
        <v>0.997</v>
      </c>
      <c r="I213" s="147">
        <f>IF(I207&lt;78,'VTG EFF'!$C$5/100,VLOOKUP(I207,'VTG EFF'!$B$5:$G$87,4,FALSE)/100)</f>
        <v>0.997</v>
      </c>
      <c r="J213" s="147">
        <f>IF(J207&lt;78,'VTG EFF'!$C$5/100,VLOOKUP(J207,'VTG EFF'!$B$5:$G$87,4,FALSE)/100)</f>
        <v>0.997</v>
      </c>
      <c r="K213" s="147">
        <f>IF(K207&lt;78,'VTG EFF'!$C$5/100,VLOOKUP(K207,'VTG EFF'!$B$5:$G$87,4,FALSE)/100)</f>
        <v>0.997</v>
      </c>
      <c r="L213" s="147">
        <f>IF(L207&lt;78,'VTG EFF'!$C$5/100,VLOOKUP(L207,'VTG EFF'!$B$5:$G$87,4,FALSE)/100)</f>
        <v>0.997</v>
      </c>
      <c r="M213" s="147">
        <f>IF(M207&lt;78,'VTG EFF'!$C$5/100,VLOOKUP(M207,'VTG EFF'!$B$5:$G$87,4,FALSE)/100)</f>
        <v>0.997</v>
      </c>
      <c r="N213" s="147">
        <f>IF(N207&lt;78,'VTG EFF'!$C$5/100,VLOOKUP(N207,'VTG EFF'!$B$5:$G$87,4,FALSE)/100)</f>
        <v>0.997</v>
      </c>
      <c r="O213" s="147">
        <f>IF(O207&lt;78,'VTG EFF'!$C$5/100,VLOOKUP(O207,'VTG EFF'!$B$5:$G$87,4,FALSE)/100)</f>
        <v>0.997</v>
      </c>
      <c r="P213" s="147">
        <f>IF(P207&lt;78,'VTG EFF'!$C$5/100,VLOOKUP(P207,'VTG EFF'!$B$5:$G$87,4,FALSE)/100)</f>
        <v>0.997</v>
      </c>
      <c r="Q213" s="147">
        <f>IF(Q207&lt;78,'VTG EFF'!$C$5/100,VLOOKUP(Q207,'VTG EFF'!$B$5:$G$87,4,FALSE)/100)</f>
        <v>0.997</v>
      </c>
      <c r="R213" s="147">
        <f>IF(R207&lt;78,'VTG EFF'!$C$5/100,VLOOKUP(R207,'VTG EFF'!$B$5:$G$87,4,FALSE)/100)</f>
        <v>0.997</v>
      </c>
      <c r="S213" s="147">
        <f>IF(S207&lt;78,'VTG EFF'!$C$5/100,VLOOKUP(S207,'VTG EFF'!$B$5:$G$87,4,FALSE)/100)</f>
        <v>0.997</v>
      </c>
      <c r="T213" s="147">
        <f>IF(T207&lt;78,'VTG EFF'!$C$5/100,VLOOKUP(T207,'VTG EFF'!$B$5:$G$87,4,FALSE)/100)</f>
        <v>0.997</v>
      </c>
      <c r="U213" s="147">
        <f>IF(U207&lt;78,'VTG EFF'!$C$5/100,VLOOKUP(U207,'VTG EFF'!$B$5:$G$87,4,FALSE)/100)</f>
        <v>0.997</v>
      </c>
      <c r="V213" s="147">
        <f>IF(V207&lt;78,'VTG EFF'!$C$5/100,VLOOKUP(V207,'VTG EFF'!$B$5:$G$87,4,FALSE)/100)</f>
        <v>0.997</v>
      </c>
      <c r="W213" s="147">
        <f>IF(W207&lt;78,'VTG EFF'!$C$5/100,VLOOKUP(W207,'VTG EFF'!$B$5:$G$87,4,FALSE)/100)</f>
        <v>0.997</v>
      </c>
      <c r="X213" s="147">
        <f>IF(X207&lt;78,'VTG EFF'!$C$5/100,VLOOKUP(X207,'VTG EFF'!$B$5:$G$87,4,FALSE)/100)</f>
        <v>0.997</v>
      </c>
      <c r="Y213" s="147">
        <f>IF(Y207&lt;78,'VTG EFF'!$C$5/100,VLOOKUP(Y207,'VTG EFF'!$B$5:$G$87,4,FALSE)/100)</f>
        <v>0.997</v>
      </c>
    </row>
    <row r="214" spans="1:25" x14ac:dyDescent="0.2">
      <c r="A214" s="302" t="s">
        <v>243</v>
      </c>
      <c r="B214" s="303"/>
      <c r="C214" s="303"/>
      <c r="D214" s="303"/>
      <c r="E214" s="303"/>
      <c r="F214" s="303"/>
      <c r="G214" s="303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  <c r="Y214" s="304"/>
    </row>
    <row r="215" spans="1:25" x14ac:dyDescent="0.2">
      <c r="A215" s="133"/>
      <c r="B215" s="147">
        <f>IF(B207&lt;78,'VTG EFF'!$C$5/100,VLOOKUP(B207,'VTG EFF'!$B$5:$G$87,5,FALSE)/100)</f>
        <v>0.997</v>
      </c>
      <c r="C215" s="147">
        <f>IF(C207&lt;78,'VTG EFF'!$C$5/100,VLOOKUP(C207,'VTG EFF'!$B$5:$G$87,5,FALSE)/100)</f>
        <v>0.997</v>
      </c>
      <c r="D215" s="147">
        <f>IF(D207&lt;78,'VTG EFF'!$C$5/100,VLOOKUP(D207,'VTG EFF'!$B$5:$G$87,5,FALSE)/100)</f>
        <v>0.997</v>
      </c>
      <c r="E215" s="147">
        <f>IF(E207&lt;78,'VTG EFF'!$C$5/100,VLOOKUP(E207,'VTG EFF'!$B$5:$G$87,5,FALSE)/100)</f>
        <v>0.997</v>
      </c>
      <c r="F215" s="147">
        <f>IF(F207&lt;78,'VTG EFF'!$C$5/100,VLOOKUP(F207,'VTG EFF'!$B$5:$G$87,5,FALSE)/100)</f>
        <v>0.997</v>
      </c>
      <c r="G215" s="147">
        <f>IF(G207&lt;78,'VTG EFF'!$C$5/100,VLOOKUP(G207,'VTG EFF'!$B$5:$G$87,5,FALSE)/100)</f>
        <v>0.997</v>
      </c>
      <c r="H215" s="147">
        <f>IF(H207&lt;78,'VTG EFF'!$C$5/100,VLOOKUP(H207,'VTG EFF'!$B$5:$G$87,5,FALSE)/100)</f>
        <v>0.997</v>
      </c>
      <c r="I215" s="147">
        <f>IF(I207&lt;78,'VTG EFF'!$C$5/100,VLOOKUP(I207,'VTG EFF'!$B$5:$G$87,5,FALSE)/100)</f>
        <v>0.997</v>
      </c>
      <c r="J215" s="147">
        <f>IF(J207&lt;78,'VTG EFF'!$C$5/100,VLOOKUP(J207,'VTG EFF'!$B$5:$G$87,5,FALSE)/100)</f>
        <v>0.997</v>
      </c>
      <c r="K215" s="147">
        <f>IF(K207&lt;78,'VTG EFF'!$C$5/100,VLOOKUP(K207,'VTG EFF'!$B$5:$G$87,5,FALSE)/100)</f>
        <v>0.997</v>
      </c>
      <c r="L215" s="147">
        <f>IF(L207&lt;78,'VTG EFF'!$C$5/100,VLOOKUP(L207,'VTG EFF'!$B$5:$G$87,5,FALSE)/100)</f>
        <v>0.997</v>
      </c>
      <c r="M215" s="147">
        <f>IF(M207&lt;78,'VTG EFF'!$C$5/100,VLOOKUP(M207,'VTG EFF'!$B$5:$G$87,5,FALSE)/100)</f>
        <v>0.997</v>
      </c>
      <c r="N215" s="147">
        <f>IF(N207&lt;78,'VTG EFF'!$C$5/100,VLOOKUP(N207,'VTG EFF'!$B$5:$G$87,5,FALSE)/100)</f>
        <v>0.997</v>
      </c>
      <c r="O215" s="147">
        <f>IF(O207&lt;78,'VTG EFF'!$C$5/100,VLOOKUP(O207,'VTG EFF'!$B$5:$G$87,5,FALSE)/100)</f>
        <v>0.997</v>
      </c>
      <c r="P215" s="147">
        <f>IF(P207&lt;78,'VTG EFF'!$C$5/100,VLOOKUP(P207,'VTG EFF'!$B$5:$G$87,5,FALSE)/100)</f>
        <v>0.997</v>
      </c>
      <c r="Q215" s="147">
        <f>IF(Q207&lt;78,'VTG EFF'!$C$5/100,VLOOKUP(Q207,'VTG EFF'!$B$5:$G$87,5,FALSE)/100)</f>
        <v>0.997</v>
      </c>
      <c r="R215" s="147">
        <f>IF(R207&lt;78,'VTG EFF'!$C$5/100,VLOOKUP(R207,'VTG EFF'!$B$5:$G$87,5,FALSE)/100)</f>
        <v>0.997</v>
      </c>
      <c r="S215" s="147">
        <f>IF(S207&lt;78,'VTG EFF'!$C$5/100,VLOOKUP(S207,'VTG EFF'!$B$5:$G$87,5,FALSE)/100)</f>
        <v>0.997</v>
      </c>
      <c r="T215" s="147">
        <f>IF(T207&lt;78,'VTG EFF'!$C$5/100,VLOOKUP(T207,'VTG EFF'!$B$5:$G$87,5,FALSE)/100)</f>
        <v>0.997</v>
      </c>
      <c r="U215" s="147">
        <f>IF(U207&lt;78,'VTG EFF'!$C$5/100,VLOOKUP(U207,'VTG EFF'!$B$5:$G$87,5,FALSE)/100)</f>
        <v>0.997</v>
      </c>
      <c r="V215" s="147">
        <f>IF(V207&lt;78,'VTG EFF'!$C$5/100,VLOOKUP(V207,'VTG EFF'!$B$5:$G$87,5,FALSE)/100)</f>
        <v>0.997</v>
      </c>
      <c r="W215" s="147">
        <f>IF(W207&lt;78,'VTG EFF'!$C$5/100,VLOOKUP(W207,'VTG EFF'!$B$5:$G$87,5,FALSE)/100)</f>
        <v>0.997</v>
      </c>
      <c r="X215" s="147">
        <f>IF(X207&lt;78,'VTG EFF'!$C$5/100,VLOOKUP(X207,'VTG EFF'!$B$5:$G$87,5,FALSE)/100)</f>
        <v>0.997</v>
      </c>
      <c r="Y215" s="147">
        <f>IF(Y207&lt;78,'VTG EFF'!$C$5/100,VLOOKUP(Y207,'VTG EFF'!$B$5:$G$87,5,FALSE)/100)</f>
        <v>0.997</v>
      </c>
    </row>
    <row r="216" spans="1:25" x14ac:dyDescent="0.2">
      <c r="A216" s="302" t="s">
        <v>244</v>
      </c>
      <c r="B216" s="303"/>
      <c r="C216" s="303"/>
      <c r="D216" s="303"/>
      <c r="E216" s="303"/>
      <c r="F216" s="303"/>
      <c r="G216" s="303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  <c r="U216" s="303"/>
      <c r="V216" s="303"/>
      <c r="W216" s="303"/>
      <c r="X216" s="303"/>
      <c r="Y216" s="304"/>
    </row>
    <row r="217" spans="1:25" x14ac:dyDescent="0.2">
      <c r="A217" s="133"/>
      <c r="B217" s="147">
        <f>IF(B207&lt;78,'VTG EFF'!$C$5/100,VLOOKUP(B207,'VTG EFF'!$B$5:$G$87,6,FALSE)/100)</f>
        <v>0.997</v>
      </c>
      <c r="C217" s="147">
        <f>IF(C207&lt;78,'VTG EFF'!$C$5/100,VLOOKUP(C207,'VTG EFF'!$B$5:$G$87,6,FALSE)/100)</f>
        <v>0.997</v>
      </c>
      <c r="D217" s="147">
        <f>IF(D207&lt;78,'VTG EFF'!$C$5/100,VLOOKUP(D207,'VTG EFF'!$B$5:$G$87,6,FALSE)/100)</f>
        <v>0.997</v>
      </c>
      <c r="E217" s="147">
        <f>IF(E207&lt;78,'VTG EFF'!$C$5/100,VLOOKUP(E207,'VTG EFF'!$B$5:$G$87,6,FALSE)/100)</f>
        <v>0.997</v>
      </c>
      <c r="F217" s="147">
        <f>IF(F207&lt;78,'VTG EFF'!$C$5/100,VLOOKUP(F207,'VTG EFF'!$B$5:$G$87,6,FALSE)/100)</f>
        <v>0.997</v>
      </c>
      <c r="G217" s="147">
        <f>IF(G207&lt;78,'VTG EFF'!$C$5/100,VLOOKUP(G207,'VTG EFF'!$B$5:$G$87,6,FALSE)/100)</f>
        <v>0.997</v>
      </c>
      <c r="H217" s="147">
        <f>IF(H207&lt;78,'VTG EFF'!$C$5/100,VLOOKUP(H207,'VTG EFF'!$B$5:$G$87,6,FALSE)/100)</f>
        <v>0.997</v>
      </c>
      <c r="I217" s="147">
        <f>IF(I207&lt;78,'VTG EFF'!$C$5/100,VLOOKUP(I207,'VTG EFF'!$B$5:$G$87,6,FALSE)/100)</f>
        <v>0.997</v>
      </c>
      <c r="J217" s="147">
        <f>IF(J207&lt;78,'VTG EFF'!$C$5/100,VLOOKUP(J207,'VTG EFF'!$B$5:$G$87,6,FALSE)/100)</f>
        <v>0.997</v>
      </c>
      <c r="K217" s="147">
        <f>IF(K207&lt;78,'VTG EFF'!$C$5/100,VLOOKUP(K207,'VTG EFF'!$B$5:$G$87,6,FALSE)/100)</f>
        <v>0.997</v>
      </c>
      <c r="L217" s="147">
        <f>IF(L207&lt;78,'VTG EFF'!$C$5/100,VLOOKUP(L207,'VTG EFF'!$B$5:$G$87,6,FALSE)/100)</f>
        <v>0.997</v>
      </c>
      <c r="M217" s="147">
        <f>IF(M207&lt;78,'VTG EFF'!$C$5/100,VLOOKUP(M207,'VTG EFF'!$B$5:$G$87,6,FALSE)/100)</f>
        <v>0.997</v>
      </c>
      <c r="N217" s="147">
        <f>IF(N207&lt;78,'VTG EFF'!$C$5/100,VLOOKUP(N207,'VTG EFF'!$B$5:$G$87,6,FALSE)/100)</f>
        <v>0.997</v>
      </c>
      <c r="O217" s="147">
        <f>IF(O207&lt;78,'VTG EFF'!$C$5/100,VLOOKUP(O207,'VTG EFF'!$B$5:$G$87,6,FALSE)/100)</f>
        <v>0.997</v>
      </c>
      <c r="P217" s="147">
        <f>IF(P207&lt;78,'VTG EFF'!$C$5/100,VLOOKUP(P207,'VTG EFF'!$B$5:$G$87,6,FALSE)/100)</f>
        <v>0.997</v>
      </c>
      <c r="Q217" s="147">
        <f>IF(Q207&lt;78,'VTG EFF'!$C$5/100,VLOOKUP(Q207,'VTG EFF'!$B$5:$G$87,6,FALSE)/100)</f>
        <v>0.997</v>
      </c>
      <c r="R217" s="147">
        <f>IF(R207&lt;78,'VTG EFF'!$C$5/100,VLOOKUP(R207,'VTG EFF'!$B$5:$G$87,6,FALSE)/100)</f>
        <v>0.997</v>
      </c>
      <c r="S217" s="147">
        <f>IF(S207&lt;78,'VTG EFF'!$C$5/100,VLOOKUP(S207,'VTG EFF'!$B$5:$G$87,6,FALSE)/100)</f>
        <v>0.997</v>
      </c>
      <c r="T217" s="147">
        <f>IF(T207&lt;78,'VTG EFF'!$C$5/100,VLOOKUP(T207,'VTG EFF'!$B$5:$G$87,6,FALSE)/100)</f>
        <v>0.997</v>
      </c>
      <c r="U217" s="147">
        <f>IF(U207&lt;78,'VTG EFF'!$C$5/100,VLOOKUP(U207,'VTG EFF'!$B$5:$G$87,6,FALSE)/100)</f>
        <v>0.997</v>
      </c>
      <c r="V217" s="147">
        <f>IF(V207&lt;78,'VTG EFF'!$C$5/100,VLOOKUP(V207,'VTG EFF'!$B$5:$G$87,6,FALSE)/100)</f>
        <v>0.997</v>
      </c>
      <c r="W217" s="147">
        <f>IF(W207&lt;78,'VTG EFF'!$C$5/100,VLOOKUP(W207,'VTG EFF'!$B$5:$G$87,6,FALSE)/100)</f>
        <v>0.997</v>
      </c>
      <c r="X217" s="147">
        <f>IF(X207&lt;78,'VTG EFF'!$C$5/100,VLOOKUP(X207,'VTG EFF'!$B$5:$G$87,6,FALSE)/100)</f>
        <v>0.997</v>
      </c>
      <c r="Y217" s="147">
        <f>IF(Y207&lt;78,'VTG EFF'!$C$5/100,VLOOKUP(Y207,'VTG EFF'!$B$5:$G$87,6,FALSE)/100)</f>
        <v>0.997</v>
      </c>
    </row>
    <row r="218" spans="1:25" x14ac:dyDescent="0.2">
      <c r="A218" s="305" t="s">
        <v>228</v>
      </c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7"/>
    </row>
    <row r="219" spans="1:25" x14ac:dyDescent="0.2">
      <c r="A219" s="133"/>
      <c r="B219" s="135">
        <f>IF(B207=0,0,VLOOKUP(B203,'BLD LOAD'!$B$4:$C$104,2,FALSE))</f>
        <v>1643835.6164383562</v>
      </c>
      <c r="C219" s="135">
        <f>IF(C207=0,0,VLOOKUP(C203,'BLD LOAD'!$B$4:$C$104,2,FALSE))</f>
        <v>1808219.1780821919</v>
      </c>
      <c r="D219" s="135">
        <f>IF(D207=0,0,VLOOKUP(D203,'BLD LOAD'!$B$4:$C$104,2,FALSE))</f>
        <v>1972602.7397260275</v>
      </c>
      <c r="E219" s="135">
        <f>IF(E207=0,0,VLOOKUP(E203,'BLD LOAD'!$B$4:$C$104,2,FALSE))</f>
        <v>2136986.3013698631</v>
      </c>
      <c r="F219" s="135">
        <f>IF(F207=0,0,VLOOKUP(F203,'BLD LOAD'!$B$4:$C$104,2,FALSE))</f>
        <v>2136986.3013698631</v>
      </c>
      <c r="G219" s="135">
        <f>IF(G207=0,0,VLOOKUP(G203,'BLD LOAD'!$B$4:$C$104,2,FALSE))</f>
        <v>2136986.3013698631</v>
      </c>
      <c r="H219" s="135">
        <f>IF(H207=0,0,VLOOKUP(H203,'BLD LOAD'!$B$4:$C$104,2,FALSE))</f>
        <v>1972602.7397260275</v>
      </c>
      <c r="I219" s="135">
        <f>IF(I207=0,0,VLOOKUP(I203,'BLD LOAD'!$B$4:$C$104,2,FALSE))</f>
        <v>1643835.6164383562</v>
      </c>
      <c r="J219" s="135">
        <f>IF(J207=0,0,VLOOKUP(J203,'BLD LOAD'!$B$4:$C$104,2,FALSE))</f>
        <v>1150684.9315068494</v>
      </c>
      <c r="K219" s="135">
        <f>IF(K207=0,0,VLOOKUP(K203,'BLD LOAD'!$B$4:$C$104,2,FALSE))</f>
        <v>0</v>
      </c>
      <c r="L219" s="135">
        <f>IF(L207=0,0,VLOOKUP(L203,'BLD LOAD'!$B$4:$C$104,2,FALSE))</f>
        <v>0</v>
      </c>
      <c r="M219" s="135">
        <f>IF(M207=0,0,VLOOKUP(M203,'BLD LOAD'!$B$4:$C$104,2,FALSE))</f>
        <v>0</v>
      </c>
      <c r="N219" s="135">
        <f>IF(N207=0,0,VLOOKUP(N203,'BLD LOAD'!$B$4:$C$104,2,FALSE))</f>
        <v>0</v>
      </c>
      <c r="O219" s="135">
        <f>IF(O207=0,0,VLOOKUP(O203,'BLD LOAD'!$B$4:$C$104,2,FALSE))</f>
        <v>0</v>
      </c>
      <c r="P219" s="135">
        <f>IF(P207=0,0,VLOOKUP(P203,'BLD LOAD'!$B$4:$C$104,2,FALSE))</f>
        <v>0</v>
      </c>
      <c r="Q219" s="135">
        <f>IF(Q207=0,0,VLOOKUP(Q203,'BLD LOAD'!$B$4:$C$104,2,FALSE))</f>
        <v>0</v>
      </c>
      <c r="R219" s="135">
        <f>IF(R207=0,0,VLOOKUP(R203,'BLD LOAD'!$B$4:$C$104,2,FALSE))</f>
        <v>0</v>
      </c>
      <c r="S219" s="135">
        <f>IF(S207=0,0,VLOOKUP(S203,'BLD LOAD'!$B$4:$C$104,2,FALSE))</f>
        <v>0</v>
      </c>
      <c r="T219" s="135">
        <f>IF(T207=0,0,VLOOKUP(T203,'BLD LOAD'!$B$4:$C$104,2,FALSE))</f>
        <v>0</v>
      </c>
      <c r="U219" s="135">
        <f>IF(U207=0,0,VLOOKUP(U203,'BLD LOAD'!$B$4:$C$104,2,FALSE))</f>
        <v>0</v>
      </c>
      <c r="V219" s="135">
        <f>IF(V207=0,0,VLOOKUP(V203,'BLD LOAD'!$B$4:$C$104,2,FALSE))</f>
        <v>0</v>
      </c>
      <c r="W219" s="135">
        <f>IF(W207=0,0,VLOOKUP(W203,'BLD LOAD'!$B$4:$C$104,2,FALSE))</f>
        <v>1150684.9315068494</v>
      </c>
      <c r="X219" s="135">
        <f>IF(X207=0,0,VLOOKUP(X203,'BLD LOAD'!$B$4:$C$104,2,FALSE))</f>
        <v>1315068.493150685</v>
      </c>
      <c r="Y219" s="135">
        <f>IF(Y207=0,0,VLOOKUP(Y203,'BLD LOAD'!$B$4:$C$104,2,FALSE))</f>
        <v>1479452.0547945206</v>
      </c>
    </row>
    <row r="220" spans="1:25" x14ac:dyDescent="0.2">
      <c r="A220" s="305" t="s">
        <v>250</v>
      </c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7"/>
    </row>
    <row r="221" spans="1:25" x14ac:dyDescent="0.2">
      <c r="A221" s="133"/>
      <c r="B221" s="135">
        <f>$K$3*B209*VLOOKUP(CALCULATOR!$C$21,'VTG EFF'!$P$4:$Q$10,2)*0.2</f>
        <v>3190400</v>
      </c>
      <c r="C221" s="135">
        <f>$K$3*C209*VLOOKUP(CALCULATOR!$C$21,'VTG EFF'!$P$4:$Q$10,2)*0.2</f>
        <v>3190400</v>
      </c>
      <c r="D221" s="135">
        <f>$K$3*D209*VLOOKUP(CALCULATOR!$C$21,'VTG EFF'!$P$4:$Q$10,2)*0.2</f>
        <v>3190400</v>
      </c>
      <c r="E221" s="135">
        <f>$K$3*E209*VLOOKUP(CALCULATOR!$C$21,'VTG EFF'!$P$4:$Q$10,2)*0.2</f>
        <v>3190400</v>
      </c>
      <c r="F221" s="135">
        <f>$K$3*F209*VLOOKUP(CALCULATOR!$C$21,'VTG EFF'!$P$4:$Q$10,2)*0.2</f>
        <v>3190400</v>
      </c>
      <c r="G221" s="135">
        <f>$K$3*G209*VLOOKUP(CALCULATOR!$C$21,'VTG EFF'!$P$4:$Q$10,2)*0.2</f>
        <v>3190400</v>
      </c>
      <c r="H221" s="135">
        <f>$K$3*H209*VLOOKUP(CALCULATOR!$C$21,'VTG EFF'!$P$4:$Q$10,2)*0.2</f>
        <v>3190400</v>
      </c>
      <c r="I221" s="135">
        <f>$K$3*I209*VLOOKUP(CALCULATOR!$C$21,'VTG EFF'!$P$4:$Q$10,2)*0.2</f>
        <v>3190400</v>
      </c>
      <c r="J221" s="135">
        <f>$K$3*J209*VLOOKUP(CALCULATOR!$C$21,'VTG EFF'!$P$4:$Q$10,2)*0.2</f>
        <v>3190400</v>
      </c>
      <c r="K221" s="135">
        <f>$K$3*K209*VLOOKUP(CALCULATOR!$C$21,'VTG EFF'!$P$4:$Q$10,2)*0.2</f>
        <v>3190400</v>
      </c>
      <c r="L221" s="135">
        <f>$K$3*L209*VLOOKUP(CALCULATOR!$C$21,'VTG EFF'!$P$4:$Q$10,2)*0.2</f>
        <v>3190400</v>
      </c>
      <c r="M221" s="135">
        <f>$K$3*M209*VLOOKUP(CALCULATOR!$C$21,'VTG EFF'!$P$4:$Q$10,2)*0.2</f>
        <v>3190400</v>
      </c>
      <c r="N221" s="135">
        <f>$K$3*N209*VLOOKUP(CALCULATOR!$C$21,'VTG EFF'!$P$4:$Q$10,2)*0.2</f>
        <v>3190400</v>
      </c>
      <c r="O221" s="135">
        <f>$K$3*O209*VLOOKUP(CALCULATOR!$C$21,'VTG EFF'!$P$4:$Q$10,2)*0.2</f>
        <v>3190400</v>
      </c>
      <c r="P221" s="135">
        <f>$K$3*P209*VLOOKUP(CALCULATOR!$C$21,'VTG EFF'!$P$4:$Q$10,2)*0.2</f>
        <v>3190400</v>
      </c>
      <c r="Q221" s="135">
        <f>$K$3*Q209*VLOOKUP(CALCULATOR!$C$21,'VTG EFF'!$P$4:$Q$10,2)*0.2</f>
        <v>3190400</v>
      </c>
      <c r="R221" s="135">
        <f>$K$3*R209*VLOOKUP(CALCULATOR!$C$21,'VTG EFF'!$P$4:$Q$10,2)*0.2</f>
        <v>3190400</v>
      </c>
      <c r="S221" s="135">
        <f>$K$3*S209*VLOOKUP(CALCULATOR!$C$21,'VTG EFF'!$P$4:$Q$10,2)*0.2</f>
        <v>3190400</v>
      </c>
      <c r="T221" s="135">
        <f>$K$3*T209*VLOOKUP(CALCULATOR!$C$21,'VTG EFF'!$P$4:$Q$10,2)*0.2</f>
        <v>3190400</v>
      </c>
      <c r="U221" s="135">
        <f>$K$3*U209*VLOOKUP(CALCULATOR!$C$21,'VTG EFF'!$P$4:$Q$10,2)*0.2</f>
        <v>3190400</v>
      </c>
      <c r="V221" s="135">
        <f>$K$3*V209*VLOOKUP(CALCULATOR!$C$21,'VTG EFF'!$P$4:$Q$10,2)*0.2</f>
        <v>3190400</v>
      </c>
      <c r="W221" s="135">
        <f>$K$3*W209*VLOOKUP(CALCULATOR!$C$21,'VTG EFF'!$P$4:$Q$10,2)*0.2</f>
        <v>3190400</v>
      </c>
      <c r="X221" s="135">
        <f>$K$3*X209*VLOOKUP(CALCULATOR!$C$21,'VTG EFF'!$P$4:$Q$10,2)*0.2</f>
        <v>3190400</v>
      </c>
      <c r="Y221" s="135">
        <f>$K$3*Y209*VLOOKUP(CALCULATOR!$C$21,'VTG EFF'!$P$4:$Q$10,2)*0.2</f>
        <v>3190400</v>
      </c>
    </row>
    <row r="222" spans="1:25" x14ac:dyDescent="0.2">
      <c r="A222" s="305" t="s">
        <v>251</v>
      </c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7"/>
    </row>
    <row r="223" spans="1:25" x14ac:dyDescent="0.2">
      <c r="A223" s="133"/>
      <c r="B223" s="135">
        <f>$K$3*B211*VLOOKUP(CALCULATOR!$C$21,'VTG EFF'!$P$4:$Q$10,2)*0.4</f>
        <v>6380800</v>
      </c>
      <c r="C223" s="135">
        <f>$K$3*C211*VLOOKUP(CALCULATOR!$C$21,'VTG EFF'!$P$4:$Q$10,2)*0.4</f>
        <v>6380800</v>
      </c>
      <c r="D223" s="135">
        <f>$K$3*D211*VLOOKUP(CALCULATOR!$C$21,'VTG EFF'!$P$4:$Q$10,2)*0.4</f>
        <v>6380800</v>
      </c>
      <c r="E223" s="135">
        <f>$K$3*E211*VLOOKUP(CALCULATOR!$C$21,'VTG EFF'!$P$4:$Q$10,2)*0.4</f>
        <v>6380800</v>
      </c>
      <c r="F223" s="135">
        <f>$K$3*F211*VLOOKUP(CALCULATOR!$C$21,'VTG EFF'!$P$4:$Q$10,2)*0.4</f>
        <v>6380800</v>
      </c>
      <c r="G223" s="135">
        <f>$K$3*G211*VLOOKUP(CALCULATOR!$C$21,'VTG EFF'!$P$4:$Q$10,2)*0.4</f>
        <v>6380800</v>
      </c>
      <c r="H223" s="135">
        <f>$K$3*H211*VLOOKUP(CALCULATOR!$C$21,'VTG EFF'!$P$4:$Q$10,2)*0.4</f>
        <v>6380800</v>
      </c>
      <c r="I223" s="135">
        <f>$K$3*I211*VLOOKUP(CALCULATOR!$C$21,'VTG EFF'!$P$4:$Q$10,2)*0.4</f>
        <v>6380800</v>
      </c>
      <c r="J223" s="135">
        <f>$K$3*J211*VLOOKUP(CALCULATOR!$C$21,'VTG EFF'!$P$4:$Q$10,2)*0.4</f>
        <v>6380800</v>
      </c>
      <c r="K223" s="135">
        <f>$K$3*K211*VLOOKUP(CALCULATOR!$C$21,'VTG EFF'!$P$4:$Q$10,2)*0.4</f>
        <v>6380800</v>
      </c>
      <c r="L223" s="135">
        <f>$K$3*L211*VLOOKUP(CALCULATOR!$C$21,'VTG EFF'!$P$4:$Q$10,2)*0.4</f>
        <v>6380800</v>
      </c>
      <c r="M223" s="135">
        <f>$K$3*M211*VLOOKUP(CALCULATOR!$C$21,'VTG EFF'!$P$4:$Q$10,2)*0.4</f>
        <v>6380800</v>
      </c>
      <c r="N223" s="135">
        <f>$K$3*N211*VLOOKUP(CALCULATOR!$C$21,'VTG EFF'!$P$4:$Q$10,2)*0.4</f>
        <v>6380800</v>
      </c>
      <c r="O223" s="135">
        <f>$K$3*O211*VLOOKUP(CALCULATOR!$C$21,'VTG EFF'!$P$4:$Q$10,2)*0.4</f>
        <v>6380800</v>
      </c>
      <c r="P223" s="135">
        <f>$K$3*P211*VLOOKUP(CALCULATOR!$C$21,'VTG EFF'!$P$4:$Q$10,2)*0.4</f>
        <v>6380800</v>
      </c>
      <c r="Q223" s="135">
        <f>$K$3*Q211*VLOOKUP(CALCULATOR!$C$21,'VTG EFF'!$P$4:$Q$10,2)*0.4</f>
        <v>6380800</v>
      </c>
      <c r="R223" s="135">
        <f>$K$3*R211*VLOOKUP(CALCULATOR!$C$21,'VTG EFF'!$P$4:$Q$10,2)*0.4</f>
        <v>6380800</v>
      </c>
      <c r="S223" s="135">
        <f>$K$3*S211*VLOOKUP(CALCULATOR!$C$21,'VTG EFF'!$P$4:$Q$10,2)*0.4</f>
        <v>6380800</v>
      </c>
      <c r="T223" s="135">
        <f>$K$3*T211*VLOOKUP(CALCULATOR!$C$21,'VTG EFF'!$P$4:$Q$10,2)*0.4</f>
        <v>6380800</v>
      </c>
      <c r="U223" s="135">
        <f>$K$3*U211*VLOOKUP(CALCULATOR!$C$21,'VTG EFF'!$P$4:$Q$10,2)*0.4</f>
        <v>6380800</v>
      </c>
      <c r="V223" s="135">
        <f>$K$3*V211*VLOOKUP(CALCULATOR!$C$21,'VTG EFF'!$P$4:$Q$10,2)*0.4</f>
        <v>6380800</v>
      </c>
      <c r="W223" s="135">
        <f>$K$3*W211*VLOOKUP(CALCULATOR!$C$21,'VTG EFF'!$P$4:$Q$10,2)*0.4</f>
        <v>6380800</v>
      </c>
      <c r="X223" s="135">
        <f>$K$3*X211*VLOOKUP(CALCULATOR!$C$21,'VTG EFF'!$P$4:$Q$10,2)*0.4</f>
        <v>6380800</v>
      </c>
      <c r="Y223" s="135">
        <f>$K$3*Y211*VLOOKUP(CALCULATOR!$C$21,'VTG EFF'!$P$4:$Q$10,2)*0.4</f>
        <v>6380800</v>
      </c>
    </row>
    <row r="224" spans="1:25" x14ac:dyDescent="0.2">
      <c r="A224" s="305" t="s">
        <v>252</v>
      </c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7"/>
    </row>
    <row r="225" spans="1:25" x14ac:dyDescent="0.2">
      <c r="A225" s="133"/>
      <c r="B225" s="135">
        <f>$K$3*B213*VLOOKUP(CALCULATOR!$C$21,'VTG EFF'!$P$4:$Q$10,2)*0.6</f>
        <v>9571200</v>
      </c>
      <c r="C225" s="135">
        <f>$K$3*C213*VLOOKUP(CALCULATOR!$C$21,'VTG EFF'!$P$4:$Q$10,2)*0.6</f>
        <v>9571200</v>
      </c>
      <c r="D225" s="135">
        <f>$K$3*D213*VLOOKUP(CALCULATOR!$C$21,'VTG EFF'!$P$4:$Q$10,2)*0.6</f>
        <v>9571200</v>
      </c>
      <c r="E225" s="135">
        <f>$K$3*E213*VLOOKUP(CALCULATOR!$C$21,'VTG EFF'!$P$4:$Q$10,2)*0.6</f>
        <v>9571200</v>
      </c>
      <c r="F225" s="135">
        <f>$K$3*F213*VLOOKUP(CALCULATOR!$C$21,'VTG EFF'!$P$4:$Q$10,2)*0.6</f>
        <v>9571200</v>
      </c>
      <c r="G225" s="135">
        <f>$K$3*G213*VLOOKUP(CALCULATOR!$C$21,'VTG EFF'!$P$4:$Q$10,2)*0.6</f>
        <v>9571200</v>
      </c>
      <c r="H225" s="135">
        <f>$K$3*H213*VLOOKUP(CALCULATOR!$C$21,'VTG EFF'!$P$4:$Q$10,2)*0.6</f>
        <v>9571200</v>
      </c>
      <c r="I225" s="135">
        <f>$K$3*I213*VLOOKUP(CALCULATOR!$C$21,'VTG EFF'!$P$4:$Q$10,2)*0.6</f>
        <v>9571200</v>
      </c>
      <c r="J225" s="135">
        <f>$K$3*J213*VLOOKUP(CALCULATOR!$C$21,'VTG EFF'!$P$4:$Q$10,2)*0.6</f>
        <v>9571200</v>
      </c>
      <c r="K225" s="135">
        <f>$K$3*K213*VLOOKUP(CALCULATOR!$C$21,'VTG EFF'!$P$4:$Q$10,2)*0.6</f>
        <v>9571200</v>
      </c>
      <c r="L225" s="135">
        <f>$K$3*L213*VLOOKUP(CALCULATOR!$C$21,'VTG EFF'!$P$4:$Q$10,2)*0.6</f>
        <v>9571200</v>
      </c>
      <c r="M225" s="135">
        <f>$K$3*M213*VLOOKUP(CALCULATOR!$C$21,'VTG EFF'!$P$4:$Q$10,2)*0.6</f>
        <v>9571200</v>
      </c>
      <c r="N225" s="135">
        <f>$K$3*N213*VLOOKUP(CALCULATOR!$C$21,'VTG EFF'!$P$4:$Q$10,2)*0.6</f>
        <v>9571200</v>
      </c>
      <c r="O225" s="135">
        <f>$K$3*O213*VLOOKUP(CALCULATOR!$C$21,'VTG EFF'!$P$4:$Q$10,2)*0.6</f>
        <v>9571200</v>
      </c>
      <c r="P225" s="135">
        <f>$K$3*P213*VLOOKUP(CALCULATOR!$C$21,'VTG EFF'!$P$4:$Q$10,2)*0.6</f>
        <v>9571200</v>
      </c>
      <c r="Q225" s="135">
        <f>$K$3*Q213*VLOOKUP(CALCULATOR!$C$21,'VTG EFF'!$P$4:$Q$10,2)*0.6</f>
        <v>9571200</v>
      </c>
      <c r="R225" s="135">
        <f>$K$3*R213*VLOOKUP(CALCULATOR!$C$21,'VTG EFF'!$P$4:$Q$10,2)*0.6</f>
        <v>9571200</v>
      </c>
      <c r="S225" s="135">
        <f>$K$3*S213*VLOOKUP(CALCULATOR!$C$21,'VTG EFF'!$P$4:$Q$10,2)*0.6</f>
        <v>9571200</v>
      </c>
      <c r="T225" s="135">
        <f>$K$3*T213*VLOOKUP(CALCULATOR!$C$21,'VTG EFF'!$P$4:$Q$10,2)*0.6</f>
        <v>9571200</v>
      </c>
      <c r="U225" s="135">
        <f>$K$3*U213*VLOOKUP(CALCULATOR!$C$21,'VTG EFF'!$P$4:$Q$10,2)*0.6</f>
        <v>9571200</v>
      </c>
      <c r="V225" s="135">
        <f>$K$3*V213*VLOOKUP(CALCULATOR!$C$21,'VTG EFF'!$P$4:$Q$10,2)*0.6</f>
        <v>9571200</v>
      </c>
      <c r="W225" s="135">
        <f>$K$3*W213*VLOOKUP(CALCULATOR!$C$21,'VTG EFF'!$P$4:$Q$10,2)*0.6</f>
        <v>9571200</v>
      </c>
      <c r="X225" s="135">
        <f>$K$3*X213*VLOOKUP(CALCULATOR!$C$21,'VTG EFF'!$P$4:$Q$10,2)*0.6</f>
        <v>9571200</v>
      </c>
      <c r="Y225" s="135">
        <f>$K$3*Y213*VLOOKUP(CALCULATOR!$C$21,'VTG EFF'!$P$4:$Q$10,2)*0.6</f>
        <v>9571200</v>
      </c>
    </row>
    <row r="226" spans="1:25" x14ac:dyDescent="0.2">
      <c r="A226" s="305" t="s">
        <v>253</v>
      </c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7"/>
    </row>
    <row r="227" spans="1:25" x14ac:dyDescent="0.2">
      <c r="A227" s="133"/>
      <c r="B227" s="135">
        <f>$K$3*B215*VLOOKUP(CALCULATOR!$C$21,'VTG EFF'!$P$4:$Q$10,2)*0.8</f>
        <v>12761600</v>
      </c>
      <c r="C227" s="135">
        <f>$K$3*C215*VLOOKUP(CALCULATOR!$C$21,'VTG EFF'!$P$4:$Q$10,2)*0.8</f>
        <v>12761600</v>
      </c>
      <c r="D227" s="135">
        <f>$K$3*D215*VLOOKUP(CALCULATOR!$C$21,'VTG EFF'!$P$4:$Q$10,2)*0.8</f>
        <v>12761600</v>
      </c>
      <c r="E227" s="135">
        <f>$K$3*E215*VLOOKUP(CALCULATOR!$C$21,'VTG EFF'!$P$4:$Q$10,2)*0.8</f>
        <v>12761600</v>
      </c>
      <c r="F227" s="135">
        <f>$K$3*F215*VLOOKUP(CALCULATOR!$C$21,'VTG EFF'!$P$4:$Q$10,2)*0.8</f>
        <v>12761600</v>
      </c>
      <c r="G227" s="135">
        <f>$K$3*G215*VLOOKUP(CALCULATOR!$C$21,'VTG EFF'!$P$4:$Q$10,2)*0.8</f>
        <v>12761600</v>
      </c>
      <c r="H227" s="135">
        <f>$K$3*H215*VLOOKUP(CALCULATOR!$C$21,'VTG EFF'!$P$4:$Q$10,2)*0.8</f>
        <v>12761600</v>
      </c>
      <c r="I227" s="135">
        <f>$K$3*I215*VLOOKUP(CALCULATOR!$C$21,'VTG EFF'!$P$4:$Q$10,2)*0.8</f>
        <v>12761600</v>
      </c>
      <c r="J227" s="135">
        <f>$K$3*J215*VLOOKUP(CALCULATOR!$C$21,'VTG EFF'!$P$4:$Q$10,2)*0.8</f>
        <v>12761600</v>
      </c>
      <c r="K227" s="135">
        <f>$K$3*K215*VLOOKUP(CALCULATOR!$C$21,'VTG EFF'!$P$4:$Q$10,2)*0.8</f>
        <v>12761600</v>
      </c>
      <c r="L227" s="135">
        <f>$K$3*L215*VLOOKUP(CALCULATOR!$C$21,'VTG EFF'!$P$4:$Q$10,2)*0.8</f>
        <v>12761600</v>
      </c>
      <c r="M227" s="135">
        <f>$K$3*M215*VLOOKUP(CALCULATOR!$C$21,'VTG EFF'!$P$4:$Q$10,2)*0.8</f>
        <v>12761600</v>
      </c>
      <c r="N227" s="135">
        <f>$K$3*N215*VLOOKUP(CALCULATOR!$C$21,'VTG EFF'!$P$4:$Q$10,2)*0.8</f>
        <v>12761600</v>
      </c>
      <c r="O227" s="135">
        <f>$K$3*O215*VLOOKUP(CALCULATOR!$C$21,'VTG EFF'!$P$4:$Q$10,2)*0.8</f>
        <v>12761600</v>
      </c>
      <c r="P227" s="135">
        <f>$K$3*P215*VLOOKUP(CALCULATOR!$C$21,'VTG EFF'!$P$4:$Q$10,2)*0.8</f>
        <v>12761600</v>
      </c>
      <c r="Q227" s="135">
        <f>$K$3*Q215*VLOOKUP(CALCULATOR!$C$21,'VTG EFF'!$P$4:$Q$10,2)*0.8</f>
        <v>12761600</v>
      </c>
      <c r="R227" s="135">
        <f>$K$3*R215*VLOOKUP(CALCULATOR!$C$21,'VTG EFF'!$P$4:$Q$10,2)*0.8</f>
        <v>12761600</v>
      </c>
      <c r="S227" s="135">
        <f>$K$3*S215*VLOOKUP(CALCULATOR!$C$21,'VTG EFF'!$P$4:$Q$10,2)*0.8</f>
        <v>12761600</v>
      </c>
      <c r="T227" s="135">
        <f>$K$3*T215*VLOOKUP(CALCULATOR!$C$21,'VTG EFF'!$P$4:$Q$10,2)*0.8</f>
        <v>12761600</v>
      </c>
      <c r="U227" s="135">
        <f>$K$3*U215*VLOOKUP(CALCULATOR!$C$21,'VTG EFF'!$P$4:$Q$10,2)*0.8</f>
        <v>12761600</v>
      </c>
      <c r="V227" s="135">
        <f>$K$3*V215*VLOOKUP(CALCULATOR!$C$21,'VTG EFF'!$P$4:$Q$10,2)*0.8</f>
        <v>12761600</v>
      </c>
      <c r="W227" s="135">
        <f>$K$3*W215*VLOOKUP(CALCULATOR!$C$21,'VTG EFF'!$P$4:$Q$10,2)*0.8</f>
        <v>12761600</v>
      </c>
      <c r="X227" s="135">
        <f>$K$3*X215*VLOOKUP(CALCULATOR!$C$21,'VTG EFF'!$P$4:$Q$10,2)*0.8</f>
        <v>12761600</v>
      </c>
      <c r="Y227" s="135">
        <f>$K$3*Y215*VLOOKUP(CALCULATOR!$C$21,'VTG EFF'!$P$4:$Q$10,2)*0.8</f>
        <v>12761600</v>
      </c>
    </row>
    <row r="228" spans="1:25" x14ac:dyDescent="0.2">
      <c r="A228" s="305" t="s">
        <v>254</v>
      </c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7"/>
    </row>
    <row r="229" spans="1:25" x14ac:dyDescent="0.2">
      <c r="A229" s="133"/>
      <c r="B229" s="135">
        <f>$K$3*B217*VLOOKUP(CALCULATOR!$C$21,'VTG EFF'!$P$4:$Q$10,2)*0.9</f>
        <v>14356800</v>
      </c>
      <c r="C229" s="135">
        <f>$K$3*C217*VLOOKUP(CALCULATOR!$C$21,'VTG EFF'!$P$4:$Q$10,2)*0.9</f>
        <v>14356800</v>
      </c>
      <c r="D229" s="135">
        <f>$K$3*D217*VLOOKUP(CALCULATOR!$C$21,'VTG EFF'!$P$4:$Q$10,2)*0.9</f>
        <v>14356800</v>
      </c>
      <c r="E229" s="135">
        <f>$K$3*E217*VLOOKUP(CALCULATOR!$C$21,'VTG EFF'!$P$4:$Q$10,2)*0.9</f>
        <v>14356800</v>
      </c>
      <c r="F229" s="135">
        <f>$K$3*F217*VLOOKUP(CALCULATOR!$C$21,'VTG EFF'!$P$4:$Q$10,2)*0.9</f>
        <v>14356800</v>
      </c>
      <c r="G229" s="135">
        <f>$K$3*G217*VLOOKUP(CALCULATOR!$C$21,'VTG EFF'!$P$4:$Q$10,2)*0.9</f>
        <v>14356800</v>
      </c>
      <c r="H229" s="135">
        <f>$K$3*H217*VLOOKUP(CALCULATOR!$C$21,'VTG EFF'!$P$4:$Q$10,2)*0.9</f>
        <v>14356800</v>
      </c>
      <c r="I229" s="135">
        <f>$K$3*I217*VLOOKUP(CALCULATOR!$C$21,'VTG EFF'!$P$4:$Q$10,2)*0.9</f>
        <v>14356800</v>
      </c>
      <c r="J229" s="135">
        <f>$K$3*J217*VLOOKUP(CALCULATOR!$C$21,'VTG EFF'!$P$4:$Q$10,2)*0.9</f>
        <v>14356800</v>
      </c>
      <c r="K229" s="135">
        <f>$K$3*K217*VLOOKUP(CALCULATOR!$C$21,'VTG EFF'!$P$4:$Q$10,2)*0.9</f>
        <v>14356800</v>
      </c>
      <c r="L229" s="135">
        <f>$K$3*L217*VLOOKUP(CALCULATOR!$C$21,'VTG EFF'!$P$4:$Q$10,2)*0.9</f>
        <v>14356800</v>
      </c>
      <c r="M229" s="135">
        <f>$K$3*M217*VLOOKUP(CALCULATOR!$C$21,'VTG EFF'!$P$4:$Q$10,2)*0.9</f>
        <v>14356800</v>
      </c>
      <c r="N229" s="135">
        <f>$K$3*N217*VLOOKUP(CALCULATOR!$C$21,'VTG EFF'!$P$4:$Q$10,2)*0.9</f>
        <v>14356800</v>
      </c>
      <c r="O229" s="135">
        <f>$K$3*O217*VLOOKUP(CALCULATOR!$C$21,'VTG EFF'!$P$4:$Q$10,2)*0.9</f>
        <v>14356800</v>
      </c>
      <c r="P229" s="135">
        <f>$K$3*P217*VLOOKUP(CALCULATOR!$C$21,'VTG EFF'!$P$4:$Q$10,2)*0.9</f>
        <v>14356800</v>
      </c>
      <c r="Q229" s="135">
        <f>$K$3*Q217*VLOOKUP(CALCULATOR!$C$21,'VTG EFF'!$P$4:$Q$10,2)*0.9</f>
        <v>14356800</v>
      </c>
      <c r="R229" s="135">
        <f>$K$3*R217*VLOOKUP(CALCULATOR!$C$21,'VTG EFF'!$P$4:$Q$10,2)*0.9</f>
        <v>14356800</v>
      </c>
      <c r="S229" s="135">
        <f>$K$3*S217*VLOOKUP(CALCULATOR!$C$21,'VTG EFF'!$P$4:$Q$10,2)*0.9</f>
        <v>14356800</v>
      </c>
      <c r="T229" s="135">
        <f>$K$3*T217*VLOOKUP(CALCULATOR!$C$21,'VTG EFF'!$P$4:$Q$10,2)*0.9</f>
        <v>14356800</v>
      </c>
      <c r="U229" s="135">
        <f>$K$3*U217*VLOOKUP(CALCULATOR!$C$21,'VTG EFF'!$P$4:$Q$10,2)*0.9</f>
        <v>14356800</v>
      </c>
      <c r="V229" s="135">
        <f>$K$3*V217*VLOOKUP(CALCULATOR!$C$21,'VTG EFF'!$P$4:$Q$10,2)*0.9</f>
        <v>14356800</v>
      </c>
      <c r="W229" s="135">
        <f>$K$3*W217*VLOOKUP(CALCULATOR!$C$21,'VTG EFF'!$P$4:$Q$10,2)*0.9</f>
        <v>14356800</v>
      </c>
      <c r="X229" s="135">
        <f>$K$3*X217*VLOOKUP(CALCULATOR!$C$21,'VTG EFF'!$P$4:$Q$10,2)*0.9</f>
        <v>14356800</v>
      </c>
      <c r="Y229" s="135">
        <f>$K$3*Y217*VLOOKUP(CALCULATOR!$C$21,'VTG EFF'!$P$4:$Q$10,2)*0.9</f>
        <v>14356800</v>
      </c>
    </row>
    <row r="230" spans="1:25" x14ac:dyDescent="0.2">
      <c r="A230" s="148" t="s">
        <v>197</v>
      </c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50"/>
    </row>
    <row r="231" spans="1:25" x14ac:dyDescent="0.2">
      <c r="A231" s="133"/>
      <c r="B231" s="155">
        <f>IF(B205=0,"",IF(B221&gt;B219,B209,IF(B223&gt;B219,B211,IF(B225&gt;B219,B213,IF(B$32&gt;B219,B215,B217)))))</f>
        <v>0.997</v>
      </c>
      <c r="C231" s="155">
        <f t="shared" ref="C231:Y231" si="126">IF(C205=0,"",IF(C221&gt;C219,C209,IF(C223&gt;C219,C211,IF(C225&gt;C219,C213,IF(C$32&gt;C219,C215,C217)))))</f>
        <v>0.997</v>
      </c>
      <c r="D231" s="155">
        <f t="shared" si="126"/>
        <v>0.997</v>
      </c>
      <c r="E231" s="155">
        <f t="shared" si="126"/>
        <v>0.997</v>
      </c>
      <c r="F231" s="155">
        <f t="shared" si="126"/>
        <v>0.997</v>
      </c>
      <c r="G231" s="155">
        <f t="shared" si="126"/>
        <v>0.997</v>
      </c>
      <c r="H231" s="155">
        <f t="shared" si="126"/>
        <v>0.997</v>
      </c>
      <c r="I231" s="155">
        <f t="shared" si="126"/>
        <v>0.997</v>
      </c>
      <c r="J231" s="155">
        <f t="shared" si="126"/>
        <v>0.997</v>
      </c>
      <c r="K231" s="155" t="str">
        <f t="shared" si="126"/>
        <v/>
      </c>
      <c r="L231" s="155" t="str">
        <f t="shared" si="126"/>
        <v/>
      </c>
      <c r="M231" s="155" t="str">
        <f t="shared" si="126"/>
        <v/>
      </c>
      <c r="N231" s="155" t="str">
        <f t="shared" si="126"/>
        <v/>
      </c>
      <c r="O231" s="155" t="str">
        <f t="shared" si="126"/>
        <v/>
      </c>
      <c r="P231" s="155" t="str">
        <f t="shared" si="126"/>
        <v/>
      </c>
      <c r="Q231" s="155" t="str">
        <f t="shared" si="126"/>
        <v/>
      </c>
      <c r="R231" s="155" t="str">
        <f t="shared" si="126"/>
        <v/>
      </c>
      <c r="S231" s="155" t="str">
        <f t="shared" si="126"/>
        <v/>
      </c>
      <c r="T231" s="155" t="str">
        <f t="shared" si="126"/>
        <v/>
      </c>
      <c r="U231" s="155" t="str">
        <f t="shared" si="126"/>
        <v/>
      </c>
      <c r="V231" s="155" t="str">
        <f t="shared" si="126"/>
        <v/>
      </c>
      <c r="W231" s="155">
        <f t="shared" si="126"/>
        <v>0.997</v>
      </c>
      <c r="X231" s="155">
        <f t="shared" si="126"/>
        <v>0.997</v>
      </c>
      <c r="Y231" s="155">
        <f t="shared" si="126"/>
        <v>0.997</v>
      </c>
    </row>
    <row r="232" spans="1:25" x14ac:dyDescent="0.2">
      <c r="A232" s="302" t="s">
        <v>230</v>
      </c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  <c r="U232" s="303"/>
      <c r="V232" s="303"/>
      <c r="W232" s="303"/>
      <c r="X232" s="303"/>
      <c r="Y232" s="304"/>
    </row>
    <row r="233" spans="1:25" x14ac:dyDescent="0.2">
      <c r="A233" s="133"/>
      <c r="B233" s="135">
        <f>IF(ISNUMBER(B231),IF(B205=0,0,B219/B231),0)</f>
        <v>1648781.9623253322</v>
      </c>
      <c r="C233" s="135">
        <f t="shared" ref="C233:Y233" si="127">IF(ISNUMBER(C231),IF(C205=0,0,C219/C231),0)</f>
        <v>1813660.1585578655</v>
      </c>
      <c r="D233" s="135">
        <f t="shared" si="127"/>
        <v>1978538.3547903986</v>
      </c>
      <c r="E233" s="135">
        <f t="shared" si="127"/>
        <v>2143416.5510229319</v>
      </c>
      <c r="F233" s="135">
        <f t="shared" si="127"/>
        <v>2143416.5510229319</v>
      </c>
      <c r="G233" s="135">
        <f t="shared" si="127"/>
        <v>2143416.5510229319</v>
      </c>
      <c r="H233" s="135">
        <f t="shared" si="127"/>
        <v>1978538.3547903986</v>
      </c>
      <c r="I233" s="135">
        <f t="shared" si="127"/>
        <v>1648781.9623253322</v>
      </c>
      <c r="J233" s="135">
        <f t="shared" si="127"/>
        <v>1154147.3736277325</v>
      </c>
      <c r="K233" s="135">
        <f t="shared" si="127"/>
        <v>0</v>
      </c>
      <c r="L233" s="135">
        <f t="shared" si="127"/>
        <v>0</v>
      </c>
      <c r="M233" s="135">
        <f t="shared" si="127"/>
        <v>0</v>
      </c>
      <c r="N233" s="135">
        <f t="shared" si="127"/>
        <v>0</v>
      </c>
      <c r="O233" s="135">
        <f t="shared" si="127"/>
        <v>0</v>
      </c>
      <c r="P233" s="135">
        <f t="shared" si="127"/>
        <v>0</v>
      </c>
      <c r="Q233" s="135">
        <f t="shared" si="127"/>
        <v>0</v>
      </c>
      <c r="R233" s="135">
        <f t="shared" si="127"/>
        <v>0</v>
      </c>
      <c r="S233" s="135">
        <f t="shared" si="127"/>
        <v>0</v>
      </c>
      <c r="T233" s="135">
        <f t="shared" si="127"/>
        <v>0</v>
      </c>
      <c r="U233" s="135">
        <f t="shared" si="127"/>
        <v>0</v>
      </c>
      <c r="V233" s="135">
        <f t="shared" si="127"/>
        <v>0</v>
      </c>
      <c r="W233" s="135">
        <f t="shared" si="127"/>
        <v>1154147.3736277325</v>
      </c>
      <c r="X233" s="135">
        <f t="shared" si="127"/>
        <v>1319025.5698602658</v>
      </c>
      <c r="Y233" s="135">
        <f t="shared" si="127"/>
        <v>1483903.7660927989</v>
      </c>
    </row>
    <row r="236" spans="1:25" x14ac:dyDescent="0.2">
      <c r="A236" s="122"/>
      <c r="B236" s="122"/>
      <c r="C236" s="122"/>
      <c r="D236" s="122"/>
      <c r="E236" s="122"/>
      <c r="F236" s="122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7" spans="1:25" x14ac:dyDescent="0.2">
      <c r="A237" s="311" t="s">
        <v>225</v>
      </c>
      <c r="B237" s="312"/>
      <c r="C237" s="313"/>
      <c r="D237" s="314" t="s">
        <v>166</v>
      </c>
      <c r="E237" s="315"/>
      <c r="F237" s="316"/>
      <c r="G237" s="187"/>
      <c r="H237" s="311" t="s">
        <v>239</v>
      </c>
      <c r="I237" s="312"/>
      <c r="J237" s="313"/>
      <c r="K237" s="188">
        <f>CALCULATOR!$C$22</f>
        <v>4</v>
      </c>
      <c r="L237" s="187"/>
      <c r="M237" s="311" t="s">
        <v>226</v>
      </c>
      <c r="N237" s="312"/>
      <c r="O237" s="313"/>
      <c r="P237" s="190">
        <f t="array" ref="P237">AVERAGE(IF(ISNUMBER(B270:Y270),B270:Y270,FALSE))</f>
        <v>0.997</v>
      </c>
      <c r="Q237" s="189"/>
      <c r="R237" s="311" t="s">
        <v>260</v>
      </c>
      <c r="S237" s="312"/>
      <c r="T237" s="313"/>
      <c r="U237" s="317">
        <f>SUM($B272:$Y272)*31</f>
        <v>245338755.99400941</v>
      </c>
      <c r="V237" s="318"/>
      <c r="W237" s="137"/>
      <c r="X237" s="137"/>
      <c r="Y237" s="137"/>
    </row>
    <row r="238" spans="1:25" x14ac:dyDescent="0.2">
      <c r="A238" s="122"/>
      <c r="B238" s="122"/>
      <c r="C238" s="122"/>
      <c r="D238" s="122"/>
      <c r="E238" s="122"/>
      <c r="F238" s="122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</row>
    <row r="239" spans="1:25" x14ac:dyDescent="0.2">
      <c r="A239" s="308" t="s">
        <v>196</v>
      </c>
      <c r="B239" s="309"/>
      <c r="C239" s="309"/>
      <c r="D239" s="309"/>
      <c r="E239" s="309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9"/>
      <c r="W239" s="309"/>
      <c r="X239" s="309"/>
      <c r="Y239" s="310"/>
    </row>
    <row r="240" spans="1:25" x14ac:dyDescent="0.2">
      <c r="A240" s="126"/>
      <c r="B240" s="126">
        <v>1</v>
      </c>
      <c r="C240" s="127">
        <f t="shared" ref="C240" si="128">B240+1</f>
        <v>2</v>
      </c>
      <c r="D240" s="127">
        <f t="shared" ref="D240" si="129">C240+1</f>
        <v>3</v>
      </c>
      <c r="E240" s="127">
        <f t="shared" ref="E240" si="130">D240+1</f>
        <v>4</v>
      </c>
      <c r="F240" s="127">
        <f t="shared" ref="F240" si="131">E240+1</f>
        <v>5</v>
      </c>
      <c r="G240" s="127">
        <f t="shared" ref="G240" si="132">F240+1</f>
        <v>6</v>
      </c>
      <c r="H240" s="127">
        <f t="shared" ref="H240" si="133">G240+1</f>
        <v>7</v>
      </c>
      <c r="I240" s="127">
        <f t="shared" ref="I240" si="134">H240+1</f>
        <v>8</v>
      </c>
      <c r="J240" s="127">
        <f t="shared" ref="J240" si="135">I240+1</f>
        <v>9</v>
      </c>
      <c r="K240" s="127">
        <f t="shared" ref="K240" si="136">J240+1</f>
        <v>10</v>
      </c>
      <c r="L240" s="127">
        <f t="shared" ref="L240" si="137">K240+1</f>
        <v>11</v>
      </c>
      <c r="M240" s="127">
        <f t="shared" ref="M240" si="138">L240+1</f>
        <v>12</v>
      </c>
      <c r="N240" s="127">
        <f t="shared" ref="N240" si="139">M240+1</f>
        <v>13</v>
      </c>
      <c r="O240" s="127">
        <f t="shared" ref="O240" si="140">N240+1</f>
        <v>14</v>
      </c>
      <c r="P240" s="127">
        <f t="shared" ref="P240" si="141">O240+1</f>
        <v>15</v>
      </c>
      <c r="Q240" s="127">
        <f t="shared" ref="Q240" si="142">P240+1</f>
        <v>16</v>
      </c>
      <c r="R240" s="127">
        <f t="shared" ref="R240" si="143">Q240+1</f>
        <v>17</v>
      </c>
      <c r="S240" s="127">
        <f t="shared" ref="S240" si="144">R240+1</f>
        <v>18</v>
      </c>
      <c r="T240" s="127">
        <f t="shared" ref="T240" si="145">S240+1</f>
        <v>19</v>
      </c>
      <c r="U240" s="127">
        <f t="shared" ref="U240" si="146">T240+1</f>
        <v>20</v>
      </c>
      <c r="V240" s="127">
        <f t="shared" ref="V240" si="147">U240+1</f>
        <v>21</v>
      </c>
      <c r="W240" s="127">
        <f t="shared" ref="W240" si="148">V240+1</f>
        <v>22</v>
      </c>
      <c r="X240" s="127">
        <f t="shared" ref="X240" si="149">W240+1</f>
        <v>23</v>
      </c>
      <c r="Y240" s="127">
        <f t="shared" ref="Y240" si="150">X240+1</f>
        <v>24</v>
      </c>
    </row>
    <row r="241" spans="1:25" x14ac:dyDescent="0.2">
      <c r="A241" s="302" t="s">
        <v>229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3"/>
      <c r="U241" s="303"/>
      <c r="V241" s="303"/>
      <c r="W241" s="303"/>
      <c r="X241" s="303"/>
      <c r="Y241" s="304"/>
    </row>
    <row r="242" spans="1:25" x14ac:dyDescent="0.2">
      <c r="A242" s="129"/>
      <c r="B242" s="130">
        <f>ROUND(VLOOKUP($D237,'HOURLY TEMP CALC'!$B$2:$AE$15,B$6+6,FALSE),0)</f>
        <v>64</v>
      </c>
      <c r="C242" s="130">
        <f>ROUND(VLOOKUP($D237,'HOURLY TEMP CALC'!$B$2:$AE$15,C$6+6,FALSE),0)</f>
        <v>63</v>
      </c>
      <c r="D242" s="130">
        <f>ROUND(VLOOKUP($D237,'HOURLY TEMP CALC'!$B$2:$AE$15,D$6+6,FALSE),0)</f>
        <v>62</v>
      </c>
      <c r="E242" s="130">
        <f>ROUND(VLOOKUP($D237,'HOURLY TEMP CALC'!$B$2:$AE$15,E$6+6,FALSE),0)</f>
        <v>61</v>
      </c>
      <c r="F242" s="130">
        <f>ROUND(VLOOKUP($D237,'HOURLY TEMP CALC'!$B$2:$AE$15,F$6+6,FALSE),0)</f>
        <v>61</v>
      </c>
      <c r="G242" s="130">
        <f>ROUND(VLOOKUP($D237,'HOURLY TEMP CALC'!$B$2:$AE$15,G$6+6,FALSE),0)</f>
        <v>62</v>
      </c>
      <c r="H242" s="130">
        <f>ROUND(VLOOKUP($D237,'HOURLY TEMP CALC'!$B$2:$AE$15,H$6+6,FALSE),0)</f>
        <v>63</v>
      </c>
      <c r="I242" s="130">
        <f>ROUND(VLOOKUP($D237,'HOURLY TEMP CALC'!$B$2:$AE$15,I$6+6,FALSE),0)</f>
        <v>64</v>
      </c>
      <c r="J242" s="130">
        <f>ROUND(VLOOKUP($D237,'HOURLY TEMP CALC'!$B$2:$AE$15,J$6+6,FALSE),0)</f>
        <v>67</v>
      </c>
      <c r="K242" s="130">
        <f>ROUND(VLOOKUP($D237,'HOURLY TEMP CALC'!$B$2:$AE$15,K$6+6,FALSE),0)</f>
        <v>70</v>
      </c>
      <c r="L242" s="130">
        <f>ROUND(VLOOKUP($D237,'HOURLY TEMP CALC'!$B$2:$AE$15,L$6+6,FALSE),0)</f>
        <v>73</v>
      </c>
      <c r="M242" s="130">
        <f>ROUND(VLOOKUP($D237,'HOURLY TEMP CALC'!$B$2:$AE$15,M$6+6,FALSE),0)</f>
        <v>76</v>
      </c>
      <c r="N242" s="130">
        <f>ROUND(VLOOKUP($D237,'HOURLY TEMP CALC'!$B$2:$AE$15,N$6+6,FALSE),0)</f>
        <v>79</v>
      </c>
      <c r="O242" s="130">
        <f>ROUND(VLOOKUP($D237,'HOURLY TEMP CALC'!$B$2:$AE$15,O$6+6,FALSE),0)</f>
        <v>80</v>
      </c>
      <c r="P242" s="130">
        <f>ROUND(VLOOKUP($D237,'HOURLY TEMP CALC'!$B$2:$AE$15,P$6+6,FALSE),0)</f>
        <v>81</v>
      </c>
      <c r="Q242" s="130">
        <f>ROUND(VLOOKUP($D237,'HOURLY TEMP CALC'!$B$2:$AE$15,Q$6+6,FALSE),0)</f>
        <v>80</v>
      </c>
      <c r="R242" s="130">
        <f>ROUND(VLOOKUP($D237,'HOURLY TEMP CALC'!$B$2:$AE$15,R$6+6,FALSE),0)</f>
        <v>79</v>
      </c>
      <c r="S242" s="130">
        <f>ROUND(VLOOKUP($D237,'HOURLY TEMP CALC'!$B$2:$AE$15,S$6+6,FALSE),0)</f>
        <v>77</v>
      </c>
      <c r="T242" s="130">
        <f>ROUND(VLOOKUP($D237,'HOURLY TEMP CALC'!$B$2:$AE$15,T$6+6,FALSE),0)</f>
        <v>74</v>
      </c>
      <c r="U242" s="130">
        <f>ROUND(VLOOKUP($D237,'HOURLY TEMP CALC'!$B$2:$AE$15,U$6+6,FALSE),0)</f>
        <v>72</v>
      </c>
      <c r="V242" s="130">
        <f>ROUND(VLOOKUP($D237,'HOURLY TEMP CALC'!$B$2:$AE$15,V$6+6,FALSE),0)</f>
        <v>69</v>
      </c>
      <c r="W242" s="130">
        <f>ROUND(VLOOKUP($D237,'HOURLY TEMP CALC'!$B$2:$AE$15,W$6+6,FALSE),0)</f>
        <v>68</v>
      </c>
      <c r="X242" s="130">
        <f>ROUND(VLOOKUP($D237,'HOURLY TEMP CALC'!$B$2:$AE$15,X$6+6,FALSE),0)</f>
        <v>66</v>
      </c>
      <c r="Y242" s="130">
        <f>ROUND(VLOOKUP($D237,'HOURLY TEMP CALC'!$B$2:$AE$15,Y$6+6,FALSE),0)</f>
        <v>65</v>
      </c>
    </row>
    <row r="243" spans="1:25" x14ac:dyDescent="0.2">
      <c r="A243" s="302" t="s">
        <v>227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3"/>
      <c r="U243" s="303"/>
      <c r="V243" s="303"/>
      <c r="W243" s="303"/>
      <c r="X243" s="303"/>
      <c r="Y243" s="304"/>
    </row>
    <row r="244" spans="1:25" x14ac:dyDescent="0.2">
      <c r="A244" s="129"/>
      <c r="B244" s="131">
        <f>IF(B242&gt;=CALCULATOR!$C$28,0,VLOOKUP(B242,'OUTDOOR RESET'!$B$10:$C$112,2,FALSE))</f>
        <v>0</v>
      </c>
      <c r="C244" s="131">
        <f>IF(C242&gt;=CALCULATOR!$C$28,0,VLOOKUP(C242,'OUTDOOR RESET'!$B$10:$C$112,2,FALSE))</f>
        <v>78</v>
      </c>
      <c r="D244" s="131">
        <f>IF(D242&gt;=CALCULATOR!$C$28,0,VLOOKUP(D242,'OUTDOOR RESET'!$B$10:$C$112,2,FALSE))</f>
        <v>80</v>
      </c>
      <c r="E244" s="131">
        <f>IF(E242&gt;=CALCULATOR!$C$28,0,VLOOKUP(E242,'OUTDOOR RESET'!$B$10:$C$112,2,FALSE))</f>
        <v>81</v>
      </c>
      <c r="F244" s="131">
        <f>IF(F242&gt;=CALCULATOR!$C$28,0,VLOOKUP(F242,'OUTDOOR RESET'!$B$10:$C$112,2,FALSE))</f>
        <v>81</v>
      </c>
      <c r="G244" s="131">
        <f>IF(G242&gt;=CALCULATOR!$C$28,0,VLOOKUP(G242,'OUTDOOR RESET'!$B$10:$C$112,2,FALSE))</f>
        <v>80</v>
      </c>
      <c r="H244" s="131">
        <f>IF(H242&gt;=CALCULATOR!$C$28,0,VLOOKUP(H242,'OUTDOOR RESET'!$B$10:$C$112,2,FALSE))</f>
        <v>78</v>
      </c>
      <c r="I244" s="131">
        <f>IF(I242&gt;=CALCULATOR!$C$28,0,VLOOKUP(I242,'OUTDOOR RESET'!$B$10:$C$112,2,FALSE))</f>
        <v>0</v>
      </c>
      <c r="J244" s="131">
        <f>IF(J242&gt;=CALCULATOR!$C$28,0,VLOOKUP(J242,'OUTDOOR RESET'!$B$10:$C$112,2,FALSE))</f>
        <v>0</v>
      </c>
      <c r="K244" s="131">
        <f>IF(K242&gt;=CALCULATOR!$C$28,0,VLOOKUP(K242,'OUTDOOR RESET'!$B$10:$C$112,2,FALSE))</f>
        <v>0</v>
      </c>
      <c r="L244" s="131">
        <f>IF(L242&gt;=CALCULATOR!$C$28,0,VLOOKUP(L242,'OUTDOOR RESET'!$B$10:$C$112,2,FALSE))</f>
        <v>0</v>
      </c>
      <c r="M244" s="131">
        <f>IF(M242&gt;=CALCULATOR!$C$28,0,VLOOKUP(M242,'OUTDOOR RESET'!$B$10:$C$112,2,FALSE))</f>
        <v>0</v>
      </c>
      <c r="N244" s="131">
        <f>IF(N242&gt;=CALCULATOR!$C$28,0,VLOOKUP(N242,'OUTDOOR RESET'!$B$10:$C$112,2,FALSE))</f>
        <v>0</v>
      </c>
      <c r="O244" s="131">
        <f>IF(O242&gt;=CALCULATOR!$C$28,0,VLOOKUP(O242,'OUTDOOR RESET'!$B$10:$C$112,2,FALSE))</f>
        <v>0</v>
      </c>
      <c r="P244" s="131">
        <f>IF(P242&gt;=CALCULATOR!$C$28,0,VLOOKUP(P242,'OUTDOOR RESET'!$B$10:$C$112,2,FALSE))</f>
        <v>0</v>
      </c>
      <c r="Q244" s="131">
        <f>IF(Q242&gt;=CALCULATOR!$C$28,0,VLOOKUP(Q242,'OUTDOOR RESET'!$B$10:$C$112,2,FALSE))</f>
        <v>0</v>
      </c>
      <c r="R244" s="131">
        <f>IF(R242&gt;=CALCULATOR!$C$28,0,VLOOKUP(R242,'OUTDOOR RESET'!$B$10:$C$112,2,FALSE))</f>
        <v>0</v>
      </c>
      <c r="S244" s="131">
        <f>IF(S242&gt;=CALCULATOR!$C$28,0,VLOOKUP(S242,'OUTDOOR RESET'!$B$10:$C$112,2,FALSE))</f>
        <v>0</v>
      </c>
      <c r="T244" s="131">
        <f>IF(T242&gt;=CALCULATOR!$C$28,0,VLOOKUP(T242,'OUTDOOR RESET'!$B$10:$C$112,2,FALSE))</f>
        <v>0</v>
      </c>
      <c r="U244" s="131">
        <f>IF(U242&gt;=CALCULATOR!$C$28,0,VLOOKUP(U242,'OUTDOOR RESET'!$B$10:$C$112,2,FALSE))</f>
        <v>0</v>
      </c>
      <c r="V244" s="131">
        <f>IF(V242&gt;=CALCULATOR!$C$28,0,VLOOKUP(V242,'OUTDOOR RESET'!$B$10:$C$112,2,FALSE))</f>
        <v>0</v>
      </c>
      <c r="W244" s="131">
        <f>IF(W242&gt;=CALCULATOR!$C$28,0,VLOOKUP(W242,'OUTDOOR RESET'!$B$10:$C$112,2,FALSE))</f>
        <v>0</v>
      </c>
      <c r="X244" s="131">
        <f>IF(X242&gt;=CALCULATOR!$C$28,0,VLOOKUP(X242,'OUTDOOR RESET'!$B$10:$C$112,2,FALSE))</f>
        <v>0</v>
      </c>
      <c r="Y244" s="131">
        <f>IF(Y242&gt;=CALCULATOR!$C$28,0,VLOOKUP(Y242,'OUTDOOR RESET'!$B$10:$C$112,2,FALSE))</f>
        <v>0</v>
      </c>
    </row>
    <row r="245" spans="1:25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3"/>
      <c r="U245" s="303"/>
      <c r="V245" s="303"/>
      <c r="W245" s="303"/>
      <c r="X245" s="303"/>
      <c r="Y245" s="304"/>
    </row>
    <row r="246" spans="1:25" x14ac:dyDescent="0.2">
      <c r="A246" s="133"/>
      <c r="B246" s="126">
        <f>IF(B244=0,0,B244-CALCULATOR!$C$23)</f>
        <v>0</v>
      </c>
      <c r="C246" s="126">
        <f>IF(C244=0,0,C244-CALCULATOR!$C$23)</f>
        <v>58</v>
      </c>
      <c r="D246" s="126">
        <f>IF(D244=0,0,D244-CALCULATOR!$C$23)</f>
        <v>60</v>
      </c>
      <c r="E246" s="126">
        <f>IF(E244=0,0,E244-CALCULATOR!$C$23)</f>
        <v>61</v>
      </c>
      <c r="F246" s="126">
        <f>IF(F244=0,0,F244-CALCULATOR!$C$23)</f>
        <v>61</v>
      </c>
      <c r="G246" s="126">
        <f>IF(G244=0,0,G244-CALCULATOR!$C$23)</f>
        <v>60</v>
      </c>
      <c r="H246" s="126">
        <f>IF(H244=0,0,H244-CALCULATOR!$C$23)</f>
        <v>58</v>
      </c>
      <c r="I246" s="126">
        <f>IF(I244=0,0,I244-CALCULATOR!$C$23)</f>
        <v>0</v>
      </c>
      <c r="J246" s="126">
        <f>IF(J244=0,0,J244-CALCULATOR!$C$23)</f>
        <v>0</v>
      </c>
      <c r="K246" s="126">
        <f>IF(K244=0,0,K244-CALCULATOR!$C$23)</f>
        <v>0</v>
      </c>
      <c r="L246" s="126">
        <f>IF(L244=0,0,L244-CALCULATOR!$C$23)</f>
        <v>0</v>
      </c>
      <c r="M246" s="126">
        <f>IF(M244=0,0,M244-CALCULATOR!$C$23)</f>
        <v>0</v>
      </c>
      <c r="N246" s="126">
        <f>IF(N244=0,0,N244-CALCULATOR!$C$23)</f>
        <v>0</v>
      </c>
      <c r="O246" s="126">
        <f>IF(O244=0,0,O244-CALCULATOR!$C$23)</f>
        <v>0</v>
      </c>
      <c r="P246" s="126">
        <f>IF(P244=0,0,P244-CALCULATOR!$C$23)</f>
        <v>0</v>
      </c>
      <c r="Q246" s="126">
        <f>IF(Q244=0,0,Q244-CALCULATOR!$C$23)</f>
        <v>0</v>
      </c>
      <c r="R246" s="126">
        <f>IF(R244=0,0,R244-CALCULATOR!$C$23)</f>
        <v>0</v>
      </c>
      <c r="S246" s="126">
        <f>IF(S244=0,0,S244-CALCULATOR!$C$23)</f>
        <v>0</v>
      </c>
      <c r="T246" s="126">
        <f>IF(T244=0,0,T244-CALCULATOR!$C$23)</f>
        <v>0</v>
      </c>
      <c r="U246" s="126">
        <f>IF(U244=0,0,U244-CALCULATOR!$C$23)</f>
        <v>0</v>
      </c>
      <c r="V246" s="126">
        <f>IF(V244=0,0,V244-CALCULATOR!$C$23)</f>
        <v>0</v>
      </c>
      <c r="W246" s="126">
        <f>IF(W244=0,0,W244-CALCULATOR!$C$23)</f>
        <v>0</v>
      </c>
      <c r="X246" s="126">
        <f>IF(X244=0,0,X244-CALCULATOR!$C$23)</f>
        <v>0</v>
      </c>
      <c r="Y246" s="126">
        <f>IF(Y244=0,0,Y244-CALCULATOR!$C$23)</f>
        <v>0</v>
      </c>
    </row>
    <row r="247" spans="1:25" x14ac:dyDescent="0.2">
      <c r="A247" s="302" t="s">
        <v>241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3"/>
      <c r="U247" s="303"/>
      <c r="V247" s="303"/>
      <c r="W247" s="303"/>
      <c r="X247" s="303"/>
      <c r="Y247" s="304"/>
    </row>
    <row r="248" spans="1:25" x14ac:dyDescent="0.2">
      <c r="A248" s="133"/>
      <c r="B248" s="147">
        <f>IF(B246&lt;78,'VTG EFF'!$C$5/100,VLOOKUP(B246,'VTG EFF'!$B$5:$G$87,2,FALSE)/100)</f>
        <v>0.997</v>
      </c>
      <c r="C248" s="147">
        <f>IF(C246&lt;78,'VTG EFF'!$C$5/100,VLOOKUP(C246,'VTG EFF'!$B$5:$G$87,2,FALSE)/100)</f>
        <v>0.997</v>
      </c>
      <c r="D248" s="147">
        <f>IF(D246&lt;78,'VTG EFF'!$C$5/100,VLOOKUP(D246,'VTG EFF'!$B$5:$G$87,2,FALSE)/100)</f>
        <v>0.997</v>
      </c>
      <c r="E248" s="147">
        <f>IF(E246&lt;78,'VTG EFF'!$C$5/100,VLOOKUP(E246,'VTG EFF'!$B$5:$G$87,2,FALSE)/100)</f>
        <v>0.997</v>
      </c>
      <c r="F248" s="147">
        <f>IF(F246&lt;78,'VTG EFF'!$C$5/100,VLOOKUP(F246,'VTG EFF'!$B$5:$G$87,2,FALSE)/100)</f>
        <v>0.997</v>
      </c>
      <c r="G248" s="147">
        <f>IF(G246&lt;78,'VTG EFF'!$C$5/100,VLOOKUP(G246,'VTG EFF'!$B$5:$G$87,2,FALSE)/100)</f>
        <v>0.997</v>
      </c>
      <c r="H248" s="147">
        <f>IF(H246&lt;78,'VTG EFF'!$C$5/100,VLOOKUP(H246,'VTG EFF'!$B$5:$G$87,2,FALSE)/100)</f>
        <v>0.997</v>
      </c>
      <c r="I248" s="147">
        <f>IF(I246&lt;78,'VTG EFF'!$C$5/100,VLOOKUP(I246,'VTG EFF'!$B$5:$G$87,2,FALSE)/100)</f>
        <v>0.997</v>
      </c>
      <c r="J248" s="147">
        <f>IF(J246&lt;78,'VTG EFF'!$C$5/100,VLOOKUP(J246,'VTG EFF'!$B$5:$G$87,2,FALSE)/100)</f>
        <v>0.997</v>
      </c>
      <c r="K248" s="147">
        <f>IF(K246&lt;78,'VTG EFF'!$C$5/100,VLOOKUP(K246,'VTG EFF'!$B$5:$G$87,2,FALSE)/100)</f>
        <v>0.997</v>
      </c>
      <c r="L248" s="147">
        <f>IF(L246&lt;78,'VTG EFF'!$C$5/100,VLOOKUP(L246,'VTG EFF'!$B$5:$G$87,2,FALSE)/100)</f>
        <v>0.997</v>
      </c>
      <c r="M248" s="147">
        <f>IF(M246&lt;78,'VTG EFF'!$C$5/100,VLOOKUP(M246,'VTG EFF'!$B$5:$G$87,2,FALSE)/100)</f>
        <v>0.997</v>
      </c>
      <c r="N248" s="147">
        <f>IF(N246&lt;78,'VTG EFF'!$C$5/100,VLOOKUP(N246,'VTG EFF'!$B$5:$G$87,2,FALSE)/100)</f>
        <v>0.997</v>
      </c>
      <c r="O248" s="147">
        <f>IF(O246&lt;78,'VTG EFF'!$C$5/100,VLOOKUP(O246,'VTG EFF'!$B$5:$G$87,2,FALSE)/100)</f>
        <v>0.997</v>
      </c>
      <c r="P248" s="147">
        <f>IF(P246&lt;78,'VTG EFF'!$C$5/100,VLOOKUP(P246,'VTG EFF'!$B$5:$G$87,2,FALSE)/100)</f>
        <v>0.997</v>
      </c>
      <c r="Q248" s="147">
        <f>IF(Q246&lt;78,'VTG EFF'!$C$5/100,VLOOKUP(Q246,'VTG EFF'!$B$5:$G$87,2,FALSE)/100)</f>
        <v>0.997</v>
      </c>
      <c r="R248" s="147">
        <f>IF(R246&lt;78,'VTG EFF'!$C$5/100,VLOOKUP(R246,'VTG EFF'!$B$5:$G$87,2,FALSE)/100)</f>
        <v>0.997</v>
      </c>
      <c r="S248" s="147">
        <f>IF(S246&lt;78,'VTG EFF'!$C$5/100,VLOOKUP(S246,'VTG EFF'!$B$5:$G$87,2,FALSE)/100)</f>
        <v>0.997</v>
      </c>
      <c r="T248" s="147">
        <f>IF(T246&lt;78,'VTG EFF'!$C$5/100,VLOOKUP(T246,'VTG EFF'!$B$5:$G$87,2,FALSE)/100)</f>
        <v>0.997</v>
      </c>
      <c r="U248" s="147">
        <f>IF(U246&lt;78,'VTG EFF'!$C$5/100,VLOOKUP(U246,'VTG EFF'!$B$5:$G$87,2,FALSE)/100)</f>
        <v>0.997</v>
      </c>
      <c r="V248" s="147">
        <f>IF(V246&lt;78,'VTG EFF'!$C$5/100,VLOOKUP(V246,'VTG EFF'!$B$5:$G$87,2,FALSE)/100)</f>
        <v>0.997</v>
      </c>
      <c r="W248" s="147">
        <f>IF(W246&lt;78,'VTG EFF'!$C$5/100,VLOOKUP(W246,'VTG EFF'!$B$5:$G$87,2,FALSE)/100)</f>
        <v>0.997</v>
      </c>
      <c r="X248" s="147">
        <f>IF(X246&lt;78,'VTG EFF'!$C$5/100,VLOOKUP(X246,'VTG EFF'!$B$5:$G$87,2,FALSE)/100)</f>
        <v>0.997</v>
      </c>
      <c r="Y248" s="147">
        <f>IF(Y246&lt;78,'VTG EFF'!$C$5/100,VLOOKUP(Y246,'VTG EFF'!$B$5:$G$87,2,FALSE)/100)</f>
        <v>0.997</v>
      </c>
    </row>
    <row r="249" spans="1:25" x14ac:dyDescent="0.2">
      <c r="A249" s="302" t="s">
        <v>240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3"/>
      <c r="U249" s="303"/>
      <c r="V249" s="303"/>
      <c r="W249" s="303"/>
      <c r="X249" s="303"/>
      <c r="Y249" s="304"/>
    </row>
    <row r="250" spans="1:25" x14ac:dyDescent="0.2">
      <c r="A250" s="133"/>
      <c r="B250" s="147">
        <f>IF(B246&lt;78,'VTG EFF'!$C$5/100,VLOOKUP(B246,'VTG EFF'!$B$5:$G$87,3,FALSE)/100)</f>
        <v>0.997</v>
      </c>
      <c r="C250" s="147">
        <f>IF(C246&lt;78,'VTG EFF'!$C$5/100,VLOOKUP(C246,'VTG EFF'!$B$5:$G$87,3,FALSE)/100)</f>
        <v>0.997</v>
      </c>
      <c r="D250" s="147">
        <f>IF(D246&lt;78,'VTG EFF'!$C$5/100,VLOOKUP(D246,'VTG EFF'!$B$5:$G$87,3,FALSE)/100)</f>
        <v>0.997</v>
      </c>
      <c r="E250" s="147">
        <f>IF(E246&lt;78,'VTG EFF'!$C$5/100,VLOOKUP(E246,'VTG EFF'!$B$5:$G$87,3,FALSE)/100)</f>
        <v>0.997</v>
      </c>
      <c r="F250" s="147">
        <f>IF(F246&lt;78,'VTG EFF'!$C$5/100,VLOOKUP(F246,'VTG EFF'!$B$5:$G$87,3,FALSE)/100)</f>
        <v>0.997</v>
      </c>
      <c r="G250" s="147">
        <f>IF(G246&lt;78,'VTG EFF'!$C$5/100,VLOOKUP(G246,'VTG EFF'!$B$5:$G$87,3,FALSE)/100)</f>
        <v>0.997</v>
      </c>
      <c r="H250" s="147">
        <f>IF(H246&lt;78,'VTG EFF'!$C$5/100,VLOOKUP(H246,'VTG EFF'!$B$5:$G$87,3,FALSE)/100)</f>
        <v>0.997</v>
      </c>
      <c r="I250" s="147">
        <f>IF(I246&lt;78,'VTG EFF'!$C$5/100,VLOOKUP(I246,'VTG EFF'!$B$5:$G$87,3,FALSE)/100)</f>
        <v>0.997</v>
      </c>
      <c r="J250" s="147">
        <f>IF(J246&lt;78,'VTG EFF'!$C$5/100,VLOOKUP(J246,'VTG EFF'!$B$5:$G$87,3,FALSE)/100)</f>
        <v>0.997</v>
      </c>
      <c r="K250" s="147">
        <f>IF(K246&lt;78,'VTG EFF'!$C$5/100,VLOOKUP(K246,'VTG EFF'!$B$5:$G$87,3,FALSE)/100)</f>
        <v>0.997</v>
      </c>
      <c r="L250" s="147">
        <f>IF(L246&lt;78,'VTG EFF'!$C$5/100,VLOOKUP(L246,'VTG EFF'!$B$5:$G$87,3,FALSE)/100)</f>
        <v>0.997</v>
      </c>
      <c r="M250" s="147">
        <f>IF(M246&lt;78,'VTG EFF'!$C$5/100,VLOOKUP(M246,'VTG EFF'!$B$5:$G$87,3,FALSE)/100)</f>
        <v>0.997</v>
      </c>
      <c r="N250" s="147">
        <f>IF(N246&lt;78,'VTG EFF'!$C$5/100,VLOOKUP(N246,'VTG EFF'!$B$5:$G$87,3,FALSE)/100)</f>
        <v>0.997</v>
      </c>
      <c r="O250" s="147">
        <f>IF(O246&lt;78,'VTG EFF'!$C$5/100,VLOOKUP(O246,'VTG EFF'!$B$5:$G$87,3,FALSE)/100)</f>
        <v>0.997</v>
      </c>
      <c r="P250" s="147">
        <f>IF(P246&lt;78,'VTG EFF'!$C$5/100,VLOOKUP(P246,'VTG EFF'!$B$5:$G$87,3,FALSE)/100)</f>
        <v>0.997</v>
      </c>
      <c r="Q250" s="147">
        <f>IF(Q246&lt;78,'VTG EFF'!$C$5/100,VLOOKUP(Q246,'VTG EFF'!$B$5:$G$87,3,FALSE)/100)</f>
        <v>0.997</v>
      </c>
      <c r="R250" s="147">
        <f>IF(R246&lt;78,'VTG EFF'!$C$5/100,VLOOKUP(R246,'VTG EFF'!$B$5:$G$87,3,FALSE)/100)</f>
        <v>0.997</v>
      </c>
      <c r="S250" s="147">
        <f>IF(S246&lt;78,'VTG EFF'!$C$5/100,VLOOKUP(S246,'VTG EFF'!$B$5:$G$87,3,FALSE)/100)</f>
        <v>0.997</v>
      </c>
      <c r="T250" s="147">
        <f>IF(T246&lt;78,'VTG EFF'!$C$5/100,VLOOKUP(T246,'VTG EFF'!$B$5:$G$87,3,FALSE)/100)</f>
        <v>0.997</v>
      </c>
      <c r="U250" s="147">
        <f>IF(U246&lt;78,'VTG EFF'!$C$5/100,VLOOKUP(U246,'VTG EFF'!$B$5:$G$87,3,FALSE)/100)</f>
        <v>0.997</v>
      </c>
      <c r="V250" s="147">
        <f>IF(V246&lt;78,'VTG EFF'!$C$5/100,VLOOKUP(V246,'VTG EFF'!$B$5:$G$87,3,FALSE)/100)</f>
        <v>0.997</v>
      </c>
      <c r="W250" s="147">
        <f>IF(W246&lt;78,'VTG EFF'!$C$5/100,VLOOKUP(W246,'VTG EFF'!$B$5:$G$87,3,FALSE)/100)</f>
        <v>0.997</v>
      </c>
      <c r="X250" s="147">
        <f>IF(X246&lt;78,'VTG EFF'!$C$5/100,VLOOKUP(X246,'VTG EFF'!$B$5:$G$87,3,FALSE)/100)</f>
        <v>0.997</v>
      </c>
      <c r="Y250" s="147">
        <f>IF(Y246&lt;78,'VTG EFF'!$C$5/100,VLOOKUP(Y246,'VTG EFF'!$B$5:$G$87,3,FALSE)/100)</f>
        <v>0.997</v>
      </c>
    </row>
    <row r="251" spans="1:25" x14ac:dyDescent="0.2">
      <c r="A251" s="302" t="s">
        <v>242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3"/>
      <c r="U251" s="303"/>
      <c r="V251" s="303"/>
      <c r="W251" s="303"/>
      <c r="X251" s="303"/>
      <c r="Y251" s="304"/>
    </row>
    <row r="252" spans="1:25" x14ac:dyDescent="0.2">
      <c r="A252" s="133"/>
      <c r="B252" s="147">
        <f>IF(B246&lt;78,'VTG EFF'!$C$5/100,VLOOKUP(B246,'VTG EFF'!$B$5:$G$87,4,FALSE)/100)</f>
        <v>0.997</v>
      </c>
      <c r="C252" s="147">
        <f>IF(C246&lt;78,'VTG EFF'!$C$5/100,VLOOKUP(C246,'VTG EFF'!$B$5:$G$87,4,FALSE)/100)</f>
        <v>0.997</v>
      </c>
      <c r="D252" s="147">
        <f>IF(D246&lt;78,'VTG EFF'!$C$5/100,VLOOKUP(D246,'VTG EFF'!$B$5:$G$87,4,FALSE)/100)</f>
        <v>0.997</v>
      </c>
      <c r="E252" s="147">
        <f>IF(E246&lt;78,'VTG EFF'!$C$5/100,VLOOKUP(E246,'VTG EFF'!$B$5:$G$87,4,FALSE)/100)</f>
        <v>0.997</v>
      </c>
      <c r="F252" s="147">
        <f>IF(F246&lt;78,'VTG EFF'!$C$5/100,VLOOKUP(F246,'VTG EFF'!$B$5:$G$87,4,FALSE)/100)</f>
        <v>0.997</v>
      </c>
      <c r="G252" s="147">
        <f>IF(G246&lt;78,'VTG EFF'!$C$5/100,VLOOKUP(G246,'VTG EFF'!$B$5:$G$87,4,FALSE)/100)</f>
        <v>0.997</v>
      </c>
      <c r="H252" s="147">
        <f>IF(H246&lt;78,'VTG EFF'!$C$5/100,VLOOKUP(H246,'VTG EFF'!$B$5:$G$87,4,FALSE)/100)</f>
        <v>0.997</v>
      </c>
      <c r="I252" s="147">
        <f>IF(I246&lt;78,'VTG EFF'!$C$5/100,VLOOKUP(I246,'VTG EFF'!$B$5:$G$87,4,FALSE)/100)</f>
        <v>0.997</v>
      </c>
      <c r="J252" s="147">
        <f>IF(J246&lt;78,'VTG EFF'!$C$5/100,VLOOKUP(J246,'VTG EFF'!$B$5:$G$87,4,FALSE)/100)</f>
        <v>0.997</v>
      </c>
      <c r="K252" s="147">
        <f>IF(K246&lt;78,'VTG EFF'!$C$5/100,VLOOKUP(K246,'VTG EFF'!$B$5:$G$87,4,FALSE)/100)</f>
        <v>0.997</v>
      </c>
      <c r="L252" s="147">
        <f>IF(L246&lt;78,'VTG EFF'!$C$5/100,VLOOKUP(L246,'VTG EFF'!$B$5:$G$87,4,FALSE)/100)</f>
        <v>0.997</v>
      </c>
      <c r="M252" s="147">
        <f>IF(M246&lt;78,'VTG EFF'!$C$5/100,VLOOKUP(M246,'VTG EFF'!$B$5:$G$87,4,FALSE)/100)</f>
        <v>0.997</v>
      </c>
      <c r="N252" s="147">
        <f>IF(N246&lt;78,'VTG EFF'!$C$5/100,VLOOKUP(N246,'VTG EFF'!$B$5:$G$87,4,FALSE)/100)</f>
        <v>0.997</v>
      </c>
      <c r="O252" s="147">
        <f>IF(O246&lt;78,'VTG EFF'!$C$5/100,VLOOKUP(O246,'VTG EFF'!$B$5:$G$87,4,FALSE)/100)</f>
        <v>0.997</v>
      </c>
      <c r="P252" s="147">
        <f>IF(P246&lt;78,'VTG EFF'!$C$5/100,VLOOKUP(P246,'VTG EFF'!$B$5:$G$87,4,FALSE)/100)</f>
        <v>0.997</v>
      </c>
      <c r="Q252" s="147">
        <f>IF(Q246&lt;78,'VTG EFF'!$C$5/100,VLOOKUP(Q246,'VTG EFF'!$B$5:$G$87,4,FALSE)/100)</f>
        <v>0.997</v>
      </c>
      <c r="R252" s="147">
        <f>IF(R246&lt;78,'VTG EFF'!$C$5/100,VLOOKUP(R246,'VTG EFF'!$B$5:$G$87,4,FALSE)/100)</f>
        <v>0.997</v>
      </c>
      <c r="S252" s="147">
        <f>IF(S246&lt;78,'VTG EFF'!$C$5/100,VLOOKUP(S246,'VTG EFF'!$B$5:$G$87,4,FALSE)/100)</f>
        <v>0.997</v>
      </c>
      <c r="T252" s="147">
        <f>IF(T246&lt;78,'VTG EFF'!$C$5/100,VLOOKUP(T246,'VTG EFF'!$B$5:$G$87,4,FALSE)/100)</f>
        <v>0.997</v>
      </c>
      <c r="U252" s="147">
        <f>IF(U246&lt;78,'VTG EFF'!$C$5/100,VLOOKUP(U246,'VTG EFF'!$B$5:$G$87,4,FALSE)/100)</f>
        <v>0.997</v>
      </c>
      <c r="V252" s="147">
        <f>IF(V246&lt;78,'VTG EFF'!$C$5/100,VLOOKUP(V246,'VTG EFF'!$B$5:$G$87,4,FALSE)/100)</f>
        <v>0.997</v>
      </c>
      <c r="W252" s="147">
        <f>IF(W246&lt;78,'VTG EFF'!$C$5/100,VLOOKUP(W246,'VTG EFF'!$B$5:$G$87,4,FALSE)/100)</f>
        <v>0.997</v>
      </c>
      <c r="X252" s="147">
        <f>IF(X246&lt;78,'VTG EFF'!$C$5/100,VLOOKUP(X246,'VTG EFF'!$B$5:$G$87,4,FALSE)/100)</f>
        <v>0.997</v>
      </c>
      <c r="Y252" s="147">
        <f>IF(Y246&lt;78,'VTG EFF'!$C$5/100,VLOOKUP(Y246,'VTG EFF'!$B$5:$G$87,4,FALSE)/100)</f>
        <v>0.997</v>
      </c>
    </row>
    <row r="253" spans="1:25" x14ac:dyDescent="0.2">
      <c r="A253" s="302" t="s">
        <v>243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3"/>
      <c r="U253" s="303"/>
      <c r="V253" s="303"/>
      <c r="W253" s="303"/>
      <c r="X253" s="303"/>
      <c r="Y253" s="304"/>
    </row>
    <row r="254" spans="1:25" x14ac:dyDescent="0.2">
      <c r="A254" s="133"/>
      <c r="B254" s="147">
        <f>IF(B246&lt;78,'VTG EFF'!$C$5/100,VLOOKUP(B246,'VTG EFF'!$B$5:$G$87,5,FALSE)/100)</f>
        <v>0.997</v>
      </c>
      <c r="C254" s="147">
        <f>IF(C246&lt;78,'VTG EFF'!$C$5/100,VLOOKUP(C246,'VTG EFF'!$B$5:$G$87,5,FALSE)/100)</f>
        <v>0.997</v>
      </c>
      <c r="D254" s="147">
        <f>IF(D246&lt;78,'VTG EFF'!$C$5/100,VLOOKUP(D246,'VTG EFF'!$B$5:$G$87,5,FALSE)/100)</f>
        <v>0.997</v>
      </c>
      <c r="E254" s="147">
        <f>IF(E246&lt;78,'VTG EFF'!$C$5/100,VLOOKUP(E246,'VTG EFF'!$B$5:$G$87,5,FALSE)/100)</f>
        <v>0.997</v>
      </c>
      <c r="F254" s="147">
        <f>IF(F246&lt;78,'VTG EFF'!$C$5/100,VLOOKUP(F246,'VTG EFF'!$B$5:$G$87,5,FALSE)/100)</f>
        <v>0.997</v>
      </c>
      <c r="G254" s="147">
        <f>IF(G246&lt;78,'VTG EFF'!$C$5/100,VLOOKUP(G246,'VTG EFF'!$B$5:$G$87,5,FALSE)/100)</f>
        <v>0.997</v>
      </c>
      <c r="H254" s="147">
        <f>IF(H246&lt;78,'VTG EFF'!$C$5/100,VLOOKUP(H246,'VTG EFF'!$B$5:$G$87,5,FALSE)/100)</f>
        <v>0.997</v>
      </c>
      <c r="I254" s="147">
        <f>IF(I246&lt;78,'VTG EFF'!$C$5/100,VLOOKUP(I246,'VTG EFF'!$B$5:$G$87,5,FALSE)/100)</f>
        <v>0.997</v>
      </c>
      <c r="J254" s="147">
        <f>IF(J246&lt;78,'VTG EFF'!$C$5/100,VLOOKUP(J246,'VTG EFF'!$B$5:$G$87,5,FALSE)/100)</f>
        <v>0.997</v>
      </c>
      <c r="K254" s="147">
        <f>IF(K246&lt;78,'VTG EFF'!$C$5/100,VLOOKUP(K246,'VTG EFF'!$B$5:$G$87,5,FALSE)/100)</f>
        <v>0.997</v>
      </c>
      <c r="L254" s="147">
        <f>IF(L246&lt;78,'VTG EFF'!$C$5/100,VLOOKUP(L246,'VTG EFF'!$B$5:$G$87,5,FALSE)/100)</f>
        <v>0.997</v>
      </c>
      <c r="M254" s="147">
        <f>IF(M246&lt;78,'VTG EFF'!$C$5/100,VLOOKUP(M246,'VTG EFF'!$B$5:$G$87,5,FALSE)/100)</f>
        <v>0.997</v>
      </c>
      <c r="N254" s="147">
        <f>IF(N246&lt;78,'VTG EFF'!$C$5/100,VLOOKUP(N246,'VTG EFF'!$B$5:$G$87,5,FALSE)/100)</f>
        <v>0.997</v>
      </c>
      <c r="O254" s="147">
        <f>IF(O246&lt;78,'VTG EFF'!$C$5/100,VLOOKUP(O246,'VTG EFF'!$B$5:$G$87,5,FALSE)/100)</f>
        <v>0.997</v>
      </c>
      <c r="P254" s="147">
        <f>IF(P246&lt;78,'VTG EFF'!$C$5/100,VLOOKUP(P246,'VTG EFF'!$B$5:$G$87,5,FALSE)/100)</f>
        <v>0.997</v>
      </c>
      <c r="Q254" s="147">
        <f>IF(Q246&lt;78,'VTG EFF'!$C$5/100,VLOOKUP(Q246,'VTG EFF'!$B$5:$G$87,5,FALSE)/100)</f>
        <v>0.997</v>
      </c>
      <c r="R254" s="147">
        <f>IF(R246&lt;78,'VTG EFF'!$C$5/100,VLOOKUP(R246,'VTG EFF'!$B$5:$G$87,5,FALSE)/100)</f>
        <v>0.997</v>
      </c>
      <c r="S254" s="147">
        <f>IF(S246&lt;78,'VTG EFF'!$C$5/100,VLOOKUP(S246,'VTG EFF'!$B$5:$G$87,5,FALSE)/100)</f>
        <v>0.997</v>
      </c>
      <c r="T254" s="147">
        <f>IF(T246&lt;78,'VTG EFF'!$C$5/100,VLOOKUP(T246,'VTG EFF'!$B$5:$G$87,5,FALSE)/100)</f>
        <v>0.997</v>
      </c>
      <c r="U254" s="147">
        <f>IF(U246&lt;78,'VTG EFF'!$C$5/100,VLOOKUP(U246,'VTG EFF'!$B$5:$G$87,5,FALSE)/100)</f>
        <v>0.997</v>
      </c>
      <c r="V254" s="147">
        <f>IF(V246&lt;78,'VTG EFF'!$C$5/100,VLOOKUP(V246,'VTG EFF'!$B$5:$G$87,5,FALSE)/100)</f>
        <v>0.997</v>
      </c>
      <c r="W254" s="147">
        <f>IF(W246&lt;78,'VTG EFF'!$C$5/100,VLOOKUP(W246,'VTG EFF'!$B$5:$G$87,5,FALSE)/100)</f>
        <v>0.997</v>
      </c>
      <c r="X254" s="147">
        <f>IF(X246&lt;78,'VTG EFF'!$C$5/100,VLOOKUP(X246,'VTG EFF'!$B$5:$G$87,5,FALSE)/100)</f>
        <v>0.997</v>
      </c>
      <c r="Y254" s="147">
        <f>IF(Y246&lt;78,'VTG EFF'!$C$5/100,VLOOKUP(Y246,'VTG EFF'!$B$5:$G$87,5,FALSE)/100)</f>
        <v>0.997</v>
      </c>
    </row>
    <row r="255" spans="1:25" x14ac:dyDescent="0.2">
      <c r="A255" s="302" t="s">
        <v>244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3"/>
      <c r="U255" s="303"/>
      <c r="V255" s="303"/>
      <c r="W255" s="303"/>
      <c r="X255" s="303"/>
      <c r="Y255" s="304"/>
    </row>
    <row r="256" spans="1:25" x14ac:dyDescent="0.2">
      <c r="A256" s="133"/>
      <c r="B256" s="147">
        <f>IF(B246&lt;78,'VTG EFF'!$C$5/100,VLOOKUP(B246,'VTG EFF'!$B$5:$G$87,6,FALSE)/100)</f>
        <v>0.997</v>
      </c>
      <c r="C256" s="147">
        <f>IF(C246&lt;78,'VTG EFF'!$C$5/100,VLOOKUP(C246,'VTG EFF'!$B$5:$G$87,6,FALSE)/100)</f>
        <v>0.997</v>
      </c>
      <c r="D256" s="147">
        <f>IF(D246&lt;78,'VTG EFF'!$C$5/100,VLOOKUP(D246,'VTG EFF'!$B$5:$G$87,6,FALSE)/100)</f>
        <v>0.997</v>
      </c>
      <c r="E256" s="147">
        <f>IF(E246&lt;78,'VTG EFF'!$C$5/100,VLOOKUP(E246,'VTG EFF'!$B$5:$G$87,6,FALSE)/100)</f>
        <v>0.997</v>
      </c>
      <c r="F256" s="147">
        <f>IF(F246&lt;78,'VTG EFF'!$C$5/100,VLOOKUP(F246,'VTG EFF'!$B$5:$G$87,6,FALSE)/100)</f>
        <v>0.997</v>
      </c>
      <c r="G256" s="147">
        <f>IF(G246&lt;78,'VTG EFF'!$C$5/100,VLOOKUP(G246,'VTG EFF'!$B$5:$G$87,6,FALSE)/100)</f>
        <v>0.997</v>
      </c>
      <c r="H256" s="147">
        <f>IF(H246&lt;78,'VTG EFF'!$C$5/100,VLOOKUP(H246,'VTG EFF'!$B$5:$G$87,6,FALSE)/100)</f>
        <v>0.997</v>
      </c>
      <c r="I256" s="147">
        <f>IF(I246&lt;78,'VTG EFF'!$C$5/100,VLOOKUP(I246,'VTG EFF'!$B$5:$G$87,6,FALSE)/100)</f>
        <v>0.997</v>
      </c>
      <c r="J256" s="147">
        <f>IF(J246&lt;78,'VTG EFF'!$C$5/100,VLOOKUP(J246,'VTG EFF'!$B$5:$G$87,6,FALSE)/100)</f>
        <v>0.997</v>
      </c>
      <c r="K256" s="147">
        <f>IF(K246&lt;78,'VTG EFF'!$C$5/100,VLOOKUP(K246,'VTG EFF'!$B$5:$G$87,6,FALSE)/100)</f>
        <v>0.997</v>
      </c>
      <c r="L256" s="147">
        <f>IF(L246&lt;78,'VTG EFF'!$C$5/100,VLOOKUP(L246,'VTG EFF'!$B$5:$G$87,6,FALSE)/100)</f>
        <v>0.997</v>
      </c>
      <c r="M256" s="147">
        <f>IF(M246&lt;78,'VTG EFF'!$C$5/100,VLOOKUP(M246,'VTG EFF'!$B$5:$G$87,6,FALSE)/100)</f>
        <v>0.997</v>
      </c>
      <c r="N256" s="147">
        <f>IF(N246&lt;78,'VTG EFF'!$C$5/100,VLOOKUP(N246,'VTG EFF'!$B$5:$G$87,6,FALSE)/100)</f>
        <v>0.997</v>
      </c>
      <c r="O256" s="147">
        <f>IF(O246&lt;78,'VTG EFF'!$C$5/100,VLOOKUP(O246,'VTG EFF'!$B$5:$G$87,6,FALSE)/100)</f>
        <v>0.997</v>
      </c>
      <c r="P256" s="147">
        <f>IF(P246&lt;78,'VTG EFF'!$C$5/100,VLOOKUP(P246,'VTG EFF'!$B$5:$G$87,6,FALSE)/100)</f>
        <v>0.997</v>
      </c>
      <c r="Q256" s="147">
        <f>IF(Q246&lt;78,'VTG EFF'!$C$5/100,VLOOKUP(Q246,'VTG EFF'!$B$5:$G$87,6,FALSE)/100)</f>
        <v>0.997</v>
      </c>
      <c r="R256" s="147">
        <f>IF(R246&lt;78,'VTG EFF'!$C$5/100,VLOOKUP(R246,'VTG EFF'!$B$5:$G$87,6,FALSE)/100)</f>
        <v>0.997</v>
      </c>
      <c r="S256" s="147">
        <f>IF(S246&lt;78,'VTG EFF'!$C$5/100,VLOOKUP(S246,'VTG EFF'!$B$5:$G$87,6,FALSE)/100)</f>
        <v>0.997</v>
      </c>
      <c r="T256" s="147">
        <f>IF(T246&lt;78,'VTG EFF'!$C$5/100,VLOOKUP(T246,'VTG EFF'!$B$5:$G$87,6,FALSE)/100)</f>
        <v>0.997</v>
      </c>
      <c r="U256" s="147">
        <f>IF(U246&lt;78,'VTG EFF'!$C$5/100,VLOOKUP(U246,'VTG EFF'!$B$5:$G$87,6,FALSE)/100)</f>
        <v>0.997</v>
      </c>
      <c r="V256" s="147">
        <f>IF(V246&lt;78,'VTG EFF'!$C$5/100,VLOOKUP(V246,'VTG EFF'!$B$5:$G$87,6,FALSE)/100)</f>
        <v>0.997</v>
      </c>
      <c r="W256" s="147">
        <f>IF(W246&lt;78,'VTG EFF'!$C$5/100,VLOOKUP(W246,'VTG EFF'!$B$5:$G$87,6,FALSE)/100)</f>
        <v>0.997</v>
      </c>
      <c r="X256" s="147">
        <f>IF(X246&lt;78,'VTG EFF'!$C$5/100,VLOOKUP(X246,'VTG EFF'!$B$5:$G$87,6,FALSE)/100)</f>
        <v>0.997</v>
      </c>
      <c r="Y256" s="147">
        <f>IF(Y246&lt;78,'VTG EFF'!$C$5/100,VLOOKUP(Y246,'VTG EFF'!$B$5:$G$87,6,FALSE)/100)</f>
        <v>0.997</v>
      </c>
    </row>
    <row r="257" spans="1:25" x14ac:dyDescent="0.2">
      <c r="A257" s="305" t="s">
        <v>228</v>
      </c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7"/>
    </row>
    <row r="258" spans="1:25" x14ac:dyDescent="0.2">
      <c r="A258" s="133"/>
      <c r="B258" s="135">
        <f>IF(B246=0,0,VLOOKUP(B242,'BLD LOAD'!$B$4:$C$104,2,FALSE))</f>
        <v>0</v>
      </c>
      <c r="C258" s="135">
        <f>IF(C246=0,0,VLOOKUP(C242,'BLD LOAD'!$B$4:$C$104,2,FALSE))</f>
        <v>1150684.9315068494</v>
      </c>
      <c r="D258" s="135">
        <f>IF(D246=0,0,VLOOKUP(D242,'BLD LOAD'!$B$4:$C$104,2,FALSE))</f>
        <v>1315068.493150685</v>
      </c>
      <c r="E258" s="135">
        <f>IF(E246=0,0,VLOOKUP(E242,'BLD LOAD'!$B$4:$C$104,2,FALSE))</f>
        <v>1479452.0547945206</v>
      </c>
      <c r="F258" s="135">
        <f>IF(F246=0,0,VLOOKUP(F242,'BLD LOAD'!$B$4:$C$104,2,FALSE))</f>
        <v>1479452.0547945206</v>
      </c>
      <c r="G258" s="135">
        <f>IF(G246=0,0,VLOOKUP(G242,'BLD LOAD'!$B$4:$C$104,2,FALSE))</f>
        <v>1315068.493150685</v>
      </c>
      <c r="H258" s="135">
        <f>IF(H246=0,0,VLOOKUP(H242,'BLD LOAD'!$B$4:$C$104,2,FALSE))</f>
        <v>1150684.9315068494</v>
      </c>
      <c r="I258" s="135">
        <f>IF(I246=0,0,VLOOKUP(I242,'BLD LOAD'!$B$4:$C$104,2,FALSE))</f>
        <v>0</v>
      </c>
      <c r="J258" s="135">
        <f>IF(J246=0,0,VLOOKUP(J242,'BLD LOAD'!$B$4:$C$104,2,FALSE))</f>
        <v>0</v>
      </c>
      <c r="K258" s="135">
        <f>IF(K246=0,0,VLOOKUP(K242,'BLD LOAD'!$B$4:$C$104,2,FALSE))</f>
        <v>0</v>
      </c>
      <c r="L258" s="135">
        <f>IF(L246=0,0,VLOOKUP(L242,'BLD LOAD'!$B$4:$C$104,2,FALSE))</f>
        <v>0</v>
      </c>
      <c r="M258" s="135">
        <f>IF(M246=0,0,VLOOKUP(M242,'BLD LOAD'!$B$4:$C$104,2,FALSE))</f>
        <v>0</v>
      </c>
      <c r="N258" s="135">
        <f>IF(N246=0,0,VLOOKUP(N242,'BLD LOAD'!$B$4:$C$104,2,FALSE))</f>
        <v>0</v>
      </c>
      <c r="O258" s="135">
        <f>IF(O246=0,0,VLOOKUP(O242,'BLD LOAD'!$B$4:$C$104,2,FALSE))</f>
        <v>0</v>
      </c>
      <c r="P258" s="135">
        <f>IF(P246=0,0,VLOOKUP(P242,'BLD LOAD'!$B$4:$C$104,2,FALSE))</f>
        <v>0</v>
      </c>
      <c r="Q258" s="135">
        <f>IF(Q246=0,0,VLOOKUP(Q242,'BLD LOAD'!$B$4:$C$104,2,FALSE))</f>
        <v>0</v>
      </c>
      <c r="R258" s="135">
        <f>IF(R246=0,0,VLOOKUP(R242,'BLD LOAD'!$B$4:$C$104,2,FALSE))</f>
        <v>0</v>
      </c>
      <c r="S258" s="135">
        <f>IF(S246=0,0,VLOOKUP(S242,'BLD LOAD'!$B$4:$C$104,2,FALSE))</f>
        <v>0</v>
      </c>
      <c r="T258" s="135">
        <f>IF(T246=0,0,VLOOKUP(T242,'BLD LOAD'!$B$4:$C$104,2,FALSE))</f>
        <v>0</v>
      </c>
      <c r="U258" s="135">
        <f>IF(U246=0,0,VLOOKUP(U242,'BLD LOAD'!$B$4:$C$104,2,FALSE))</f>
        <v>0</v>
      </c>
      <c r="V258" s="135">
        <f>IF(V246=0,0,VLOOKUP(V242,'BLD LOAD'!$B$4:$C$104,2,FALSE))</f>
        <v>0</v>
      </c>
      <c r="W258" s="135">
        <f>IF(W246=0,0,VLOOKUP(W242,'BLD LOAD'!$B$4:$C$104,2,FALSE))</f>
        <v>0</v>
      </c>
      <c r="X258" s="135">
        <f>IF(X246=0,0,VLOOKUP(X242,'BLD LOAD'!$B$4:$C$104,2,FALSE))</f>
        <v>0</v>
      </c>
      <c r="Y258" s="135">
        <f>IF(Y246=0,0,VLOOKUP(Y242,'BLD LOAD'!$B$4:$C$104,2,FALSE))</f>
        <v>0</v>
      </c>
    </row>
    <row r="259" spans="1:25" x14ac:dyDescent="0.2">
      <c r="A259" s="305" t="s">
        <v>250</v>
      </c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7"/>
    </row>
    <row r="260" spans="1:25" x14ac:dyDescent="0.2">
      <c r="A260" s="133"/>
      <c r="B260" s="135">
        <f>$K$3*B248*VLOOKUP(CALCULATOR!$C$21,'VTG EFF'!$P$4:$Q$10,2)*0.2</f>
        <v>3190400</v>
      </c>
      <c r="C260" s="135">
        <f>$K$3*C248*VLOOKUP(CALCULATOR!$C$21,'VTG EFF'!$P$4:$Q$10,2)*0.2</f>
        <v>3190400</v>
      </c>
      <c r="D260" s="135">
        <f>$K$3*D248*VLOOKUP(CALCULATOR!$C$21,'VTG EFF'!$P$4:$Q$10,2)*0.2</f>
        <v>3190400</v>
      </c>
      <c r="E260" s="135">
        <f>$K$3*E248*VLOOKUP(CALCULATOR!$C$21,'VTG EFF'!$P$4:$Q$10,2)*0.2</f>
        <v>3190400</v>
      </c>
      <c r="F260" s="135">
        <f>$K$3*F248*VLOOKUP(CALCULATOR!$C$21,'VTG EFF'!$P$4:$Q$10,2)*0.2</f>
        <v>3190400</v>
      </c>
      <c r="G260" s="135">
        <f>$K$3*G248*VLOOKUP(CALCULATOR!$C$21,'VTG EFF'!$P$4:$Q$10,2)*0.2</f>
        <v>3190400</v>
      </c>
      <c r="H260" s="135">
        <f>$K$3*H248*VLOOKUP(CALCULATOR!$C$21,'VTG EFF'!$P$4:$Q$10,2)*0.2</f>
        <v>3190400</v>
      </c>
      <c r="I260" s="135">
        <f>$K$3*I248*VLOOKUP(CALCULATOR!$C$21,'VTG EFF'!$P$4:$Q$10,2)*0.2</f>
        <v>3190400</v>
      </c>
      <c r="J260" s="135">
        <f>$K$3*J248*VLOOKUP(CALCULATOR!$C$21,'VTG EFF'!$P$4:$Q$10,2)*0.2</f>
        <v>3190400</v>
      </c>
      <c r="K260" s="135">
        <f>$K$3*K248*VLOOKUP(CALCULATOR!$C$21,'VTG EFF'!$P$4:$Q$10,2)*0.2</f>
        <v>3190400</v>
      </c>
      <c r="L260" s="135">
        <f>$K$3*L248*VLOOKUP(CALCULATOR!$C$21,'VTG EFF'!$P$4:$Q$10,2)*0.2</f>
        <v>3190400</v>
      </c>
      <c r="M260" s="135">
        <f>$K$3*M248*VLOOKUP(CALCULATOR!$C$21,'VTG EFF'!$P$4:$Q$10,2)*0.2</f>
        <v>3190400</v>
      </c>
      <c r="N260" s="135">
        <f>$K$3*N248*VLOOKUP(CALCULATOR!$C$21,'VTG EFF'!$P$4:$Q$10,2)*0.2</f>
        <v>3190400</v>
      </c>
      <c r="O260" s="135">
        <f>$K$3*O248*VLOOKUP(CALCULATOR!$C$21,'VTG EFF'!$P$4:$Q$10,2)*0.2</f>
        <v>3190400</v>
      </c>
      <c r="P260" s="135">
        <f>$K$3*P248*VLOOKUP(CALCULATOR!$C$21,'VTG EFF'!$P$4:$Q$10,2)*0.2</f>
        <v>3190400</v>
      </c>
      <c r="Q260" s="135">
        <f>$K$3*Q248*VLOOKUP(CALCULATOR!$C$21,'VTG EFF'!$P$4:$Q$10,2)*0.2</f>
        <v>3190400</v>
      </c>
      <c r="R260" s="135">
        <f>$K$3*R248*VLOOKUP(CALCULATOR!$C$21,'VTG EFF'!$P$4:$Q$10,2)*0.2</f>
        <v>3190400</v>
      </c>
      <c r="S260" s="135">
        <f>$K$3*S248*VLOOKUP(CALCULATOR!$C$21,'VTG EFF'!$P$4:$Q$10,2)*0.2</f>
        <v>3190400</v>
      </c>
      <c r="T260" s="135">
        <f>$K$3*T248*VLOOKUP(CALCULATOR!$C$21,'VTG EFF'!$P$4:$Q$10,2)*0.2</f>
        <v>3190400</v>
      </c>
      <c r="U260" s="135">
        <f>$K$3*U248*VLOOKUP(CALCULATOR!$C$21,'VTG EFF'!$P$4:$Q$10,2)*0.2</f>
        <v>3190400</v>
      </c>
      <c r="V260" s="135">
        <f>$K$3*V248*VLOOKUP(CALCULATOR!$C$21,'VTG EFF'!$P$4:$Q$10,2)*0.2</f>
        <v>3190400</v>
      </c>
      <c r="W260" s="135">
        <f>$K$3*W248*VLOOKUP(CALCULATOR!$C$21,'VTG EFF'!$P$4:$Q$10,2)*0.2</f>
        <v>3190400</v>
      </c>
      <c r="X260" s="135">
        <f>$K$3*X248*VLOOKUP(CALCULATOR!$C$21,'VTG EFF'!$P$4:$Q$10,2)*0.2</f>
        <v>3190400</v>
      </c>
      <c r="Y260" s="135">
        <f>$K$3*Y248*VLOOKUP(CALCULATOR!$C$21,'VTG EFF'!$P$4:$Q$10,2)*0.2</f>
        <v>3190400</v>
      </c>
    </row>
    <row r="261" spans="1:25" x14ac:dyDescent="0.2">
      <c r="A261" s="305" t="s">
        <v>251</v>
      </c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7"/>
    </row>
    <row r="262" spans="1:25" x14ac:dyDescent="0.2">
      <c r="A262" s="133"/>
      <c r="B262" s="135">
        <f>$K$3*B250*VLOOKUP(CALCULATOR!$C$21,'VTG EFF'!$P$4:$Q$10,2)*0.4</f>
        <v>6380800</v>
      </c>
      <c r="C262" s="135">
        <f>$K$3*C250*VLOOKUP(CALCULATOR!$C$21,'VTG EFF'!$P$4:$Q$10,2)*0.4</f>
        <v>6380800</v>
      </c>
      <c r="D262" s="135">
        <f>$K$3*D250*VLOOKUP(CALCULATOR!$C$21,'VTG EFF'!$P$4:$Q$10,2)*0.4</f>
        <v>6380800</v>
      </c>
      <c r="E262" s="135">
        <f>$K$3*E250*VLOOKUP(CALCULATOR!$C$21,'VTG EFF'!$P$4:$Q$10,2)*0.4</f>
        <v>6380800</v>
      </c>
      <c r="F262" s="135">
        <f>$K$3*F250*VLOOKUP(CALCULATOR!$C$21,'VTG EFF'!$P$4:$Q$10,2)*0.4</f>
        <v>6380800</v>
      </c>
      <c r="G262" s="135">
        <f>$K$3*G250*VLOOKUP(CALCULATOR!$C$21,'VTG EFF'!$P$4:$Q$10,2)*0.4</f>
        <v>6380800</v>
      </c>
      <c r="H262" s="135">
        <f>$K$3*H250*VLOOKUP(CALCULATOR!$C$21,'VTG EFF'!$P$4:$Q$10,2)*0.4</f>
        <v>6380800</v>
      </c>
      <c r="I262" s="135">
        <f>$K$3*I250*VLOOKUP(CALCULATOR!$C$21,'VTG EFF'!$P$4:$Q$10,2)*0.4</f>
        <v>6380800</v>
      </c>
      <c r="J262" s="135">
        <f>$K$3*J250*VLOOKUP(CALCULATOR!$C$21,'VTG EFF'!$P$4:$Q$10,2)*0.4</f>
        <v>6380800</v>
      </c>
      <c r="K262" s="135">
        <f>$K$3*K250*VLOOKUP(CALCULATOR!$C$21,'VTG EFF'!$P$4:$Q$10,2)*0.4</f>
        <v>6380800</v>
      </c>
      <c r="L262" s="135">
        <f>$K$3*L250*VLOOKUP(CALCULATOR!$C$21,'VTG EFF'!$P$4:$Q$10,2)*0.4</f>
        <v>6380800</v>
      </c>
      <c r="M262" s="135">
        <f>$K$3*M250*VLOOKUP(CALCULATOR!$C$21,'VTG EFF'!$P$4:$Q$10,2)*0.4</f>
        <v>6380800</v>
      </c>
      <c r="N262" s="135">
        <f>$K$3*N250*VLOOKUP(CALCULATOR!$C$21,'VTG EFF'!$P$4:$Q$10,2)*0.4</f>
        <v>6380800</v>
      </c>
      <c r="O262" s="135">
        <f>$K$3*O250*VLOOKUP(CALCULATOR!$C$21,'VTG EFF'!$P$4:$Q$10,2)*0.4</f>
        <v>6380800</v>
      </c>
      <c r="P262" s="135">
        <f>$K$3*P250*VLOOKUP(CALCULATOR!$C$21,'VTG EFF'!$P$4:$Q$10,2)*0.4</f>
        <v>6380800</v>
      </c>
      <c r="Q262" s="135">
        <f>$K$3*Q250*VLOOKUP(CALCULATOR!$C$21,'VTG EFF'!$P$4:$Q$10,2)*0.4</f>
        <v>6380800</v>
      </c>
      <c r="R262" s="135">
        <f>$K$3*R250*VLOOKUP(CALCULATOR!$C$21,'VTG EFF'!$P$4:$Q$10,2)*0.4</f>
        <v>6380800</v>
      </c>
      <c r="S262" s="135">
        <f>$K$3*S250*VLOOKUP(CALCULATOR!$C$21,'VTG EFF'!$P$4:$Q$10,2)*0.4</f>
        <v>6380800</v>
      </c>
      <c r="T262" s="135">
        <f>$K$3*T250*VLOOKUP(CALCULATOR!$C$21,'VTG EFF'!$P$4:$Q$10,2)*0.4</f>
        <v>6380800</v>
      </c>
      <c r="U262" s="135">
        <f>$K$3*U250*VLOOKUP(CALCULATOR!$C$21,'VTG EFF'!$P$4:$Q$10,2)*0.4</f>
        <v>6380800</v>
      </c>
      <c r="V262" s="135">
        <f>$K$3*V250*VLOOKUP(CALCULATOR!$C$21,'VTG EFF'!$P$4:$Q$10,2)*0.4</f>
        <v>6380800</v>
      </c>
      <c r="W262" s="135">
        <f>$K$3*W250*VLOOKUP(CALCULATOR!$C$21,'VTG EFF'!$P$4:$Q$10,2)*0.4</f>
        <v>6380800</v>
      </c>
      <c r="X262" s="135">
        <f>$K$3*X250*VLOOKUP(CALCULATOR!$C$21,'VTG EFF'!$P$4:$Q$10,2)*0.4</f>
        <v>6380800</v>
      </c>
      <c r="Y262" s="135">
        <f>$K$3*Y250*VLOOKUP(CALCULATOR!$C$21,'VTG EFF'!$P$4:$Q$10,2)*0.4</f>
        <v>6380800</v>
      </c>
    </row>
    <row r="263" spans="1:25" x14ac:dyDescent="0.2">
      <c r="A263" s="305" t="s">
        <v>252</v>
      </c>
      <c r="B263" s="306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6"/>
      <c r="W263" s="306"/>
      <c r="X263" s="306"/>
      <c r="Y263" s="307"/>
    </row>
    <row r="264" spans="1:25" x14ac:dyDescent="0.2">
      <c r="A264" s="133"/>
      <c r="B264" s="135">
        <f>$K$3*B252*VLOOKUP(CALCULATOR!$C$21,'VTG EFF'!$P$4:$Q$10,2)*0.6</f>
        <v>9571200</v>
      </c>
      <c r="C264" s="135">
        <f>$K$3*C252*VLOOKUP(CALCULATOR!$C$21,'VTG EFF'!$P$4:$Q$10,2)*0.6</f>
        <v>9571200</v>
      </c>
      <c r="D264" s="135">
        <f>$K$3*D252*VLOOKUP(CALCULATOR!$C$21,'VTG EFF'!$P$4:$Q$10,2)*0.6</f>
        <v>9571200</v>
      </c>
      <c r="E264" s="135">
        <f>$K$3*E252*VLOOKUP(CALCULATOR!$C$21,'VTG EFF'!$P$4:$Q$10,2)*0.6</f>
        <v>9571200</v>
      </c>
      <c r="F264" s="135">
        <f>$K$3*F252*VLOOKUP(CALCULATOR!$C$21,'VTG EFF'!$P$4:$Q$10,2)*0.6</f>
        <v>9571200</v>
      </c>
      <c r="G264" s="135">
        <f>$K$3*G252*VLOOKUP(CALCULATOR!$C$21,'VTG EFF'!$P$4:$Q$10,2)*0.6</f>
        <v>9571200</v>
      </c>
      <c r="H264" s="135">
        <f>$K$3*H252*VLOOKUP(CALCULATOR!$C$21,'VTG EFF'!$P$4:$Q$10,2)*0.6</f>
        <v>9571200</v>
      </c>
      <c r="I264" s="135">
        <f>$K$3*I252*VLOOKUP(CALCULATOR!$C$21,'VTG EFF'!$P$4:$Q$10,2)*0.6</f>
        <v>9571200</v>
      </c>
      <c r="J264" s="135">
        <f>$K$3*J252*VLOOKUP(CALCULATOR!$C$21,'VTG EFF'!$P$4:$Q$10,2)*0.6</f>
        <v>9571200</v>
      </c>
      <c r="K264" s="135">
        <f>$K$3*K252*VLOOKUP(CALCULATOR!$C$21,'VTG EFF'!$P$4:$Q$10,2)*0.6</f>
        <v>9571200</v>
      </c>
      <c r="L264" s="135">
        <f>$K$3*L252*VLOOKUP(CALCULATOR!$C$21,'VTG EFF'!$P$4:$Q$10,2)*0.6</f>
        <v>9571200</v>
      </c>
      <c r="M264" s="135">
        <f>$K$3*M252*VLOOKUP(CALCULATOR!$C$21,'VTG EFF'!$P$4:$Q$10,2)*0.6</f>
        <v>9571200</v>
      </c>
      <c r="N264" s="135">
        <f>$K$3*N252*VLOOKUP(CALCULATOR!$C$21,'VTG EFF'!$P$4:$Q$10,2)*0.6</f>
        <v>9571200</v>
      </c>
      <c r="O264" s="135">
        <f>$K$3*O252*VLOOKUP(CALCULATOR!$C$21,'VTG EFF'!$P$4:$Q$10,2)*0.6</f>
        <v>9571200</v>
      </c>
      <c r="P264" s="135">
        <f>$K$3*P252*VLOOKUP(CALCULATOR!$C$21,'VTG EFF'!$P$4:$Q$10,2)*0.6</f>
        <v>9571200</v>
      </c>
      <c r="Q264" s="135">
        <f>$K$3*Q252*VLOOKUP(CALCULATOR!$C$21,'VTG EFF'!$P$4:$Q$10,2)*0.6</f>
        <v>9571200</v>
      </c>
      <c r="R264" s="135">
        <f>$K$3*R252*VLOOKUP(CALCULATOR!$C$21,'VTG EFF'!$P$4:$Q$10,2)*0.6</f>
        <v>9571200</v>
      </c>
      <c r="S264" s="135">
        <f>$K$3*S252*VLOOKUP(CALCULATOR!$C$21,'VTG EFF'!$P$4:$Q$10,2)*0.6</f>
        <v>9571200</v>
      </c>
      <c r="T264" s="135">
        <f>$K$3*T252*VLOOKUP(CALCULATOR!$C$21,'VTG EFF'!$P$4:$Q$10,2)*0.6</f>
        <v>9571200</v>
      </c>
      <c r="U264" s="135">
        <f>$K$3*U252*VLOOKUP(CALCULATOR!$C$21,'VTG EFF'!$P$4:$Q$10,2)*0.6</f>
        <v>9571200</v>
      </c>
      <c r="V264" s="135">
        <f>$K$3*V252*VLOOKUP(CALCULATOR!$C$21,'VTG EFF'!$P$4:$Q$10,2)*0.6</f>
        <v>9571200</v>
      </c>
      <c r="W264" s="135">
        <f>$K$3*W252*VLOOKUP(CALCULATOR!$C$21,'VTG EFF'!$P$4:$Q$10,2)*0.6</f>
        <v>9571200</v>
      </c>
      <c r="X264" s="135">
        <f>$K$3*X252*VLOOKUP(CALCULATOR!$C$21,'VTG EFF'!$P$4:$Q$10,2)*0.6</f>
        <v>9571200</v>
      </c>
      <c r="Y264" s="135">
        <f>$K$3*Y252*VLOOKUP(CALCULATOR!$C$21,'VTG EFF'!$P$4:$Q$10,2)*0.6</f>
        <v>9571200</v>
      </c>
    </row>
    <row r="265" spans="1:25" x14ac:dyDescent="0.2">
      <c r="A265" s="305" t="s">
        <v>253</v>
      </c>
      <c r="B265" s="306"/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7"/>
    </row>
    <row r="266" spans="1:25" x14ac:dyDescent="0.2">
      <c r="A266" s="133"/>
      <c r="B266" s="135">
        <f>$K$3*B254*VLOOKUP(CALCULATOR!$C$21,'VTG EFF'!$P$4:$Q$10,2)*0.8</f>
        <v>12761600</v>
      </c>
      <c r="C266" s="135">
        <f>$K$3*C254*VLOOKUP(CALCULATOR!$C$21,'VTG EFF'!$P$4:$Q$10,2)*0.8</f>
        <v>12761600</v>
      </c>
      <c r="D266" s="135">
        <f>$K$3*D254*VLOOKUP(CALCULATOR!$C$21,'VTG EFF'!$P$4:$Q$10,2)*0.8</f>
        <v>12761600</v>
      </c>
      <c r="E266" s="135">
        <f>$K$3*E254*VLOOKUP(CALCULATOR!$C$21,'VTG EFF'!$P$4:$Q$10,2)*0.8</f>
        <v>12761600</v>
      </c>
      <c r="F266" s="135">
        <f>$K$3*F254*VLOOKUP(CALCULATOR!$C$21,'VTG EFF'!$P$4:$Q$10,2)*0.8</f>
        <v>12761600</v>
      </c>
      <c r="G266" s="135">
        <f>$K$3*G254*VLOOKUP(CALCULATOR!$C$21,'VTG EFF'!$P$4:$Q$10,2)*0.8</f>
        <v>12761600</v>
      </c>
      <c r="H266" s="135">
        <f>$K$3*H254*VLOOKUP(CALCULATOR!$C$21,'VTG EFF'!$P$4:$Q$10,2)*0.8</f>
        <v>12761600</v>
      </c>
      <c r="I266" s="135">
        <f>$K$3*I254*VLOOKUP(CALCULATOR!$C$21,'VTG EFF'!$P$4:$Q$10,2)*0.8</f>
        <v>12761600</v>
      </c>
      <c r="J266" s="135">
        <f>$K$3*J254*VLOOKUP(CALCULATOR!$C$21,'VTG EFF'!$P$4:$Q$10,2)*0.8</f>
        <v>12761600</v>
      </c>
      <c r="K266" s="135">
        <f>$K$3*K254*VLOOKUP(CALCULATOR!$C$21,'VTG EFF'!$P$4:$Q$10,2)*0.8</f>
        <v>12761600</v>
      </c>
      <c r="L266" s="135">
        <f>$K$3*L254*VLOOKUP(CALCULATOR!$C$21,'VTG EFF'!$P$4:$Q$10,2)*0.8</f>
        <v>12761600</v>
      </c>
      <c r="M266" s="135">
        <f>$K$3*M254*VLOOKUP(CALCULATOR!$C$21,'VTG EFF'!$P$4:$Q$10,2)*0.8</f>
        <v>12761600</v>
      </c>
      <c r="N266" s="135">
        <f>$K$3*N254*VLOOKUP(CALCULATOR!$C$21,'VTG EFF'!$P$4:$Q$10,2)*0.8</f>
        <v>12761600</v>
      </c>
      <c r="O266" s="135">
        <f>$K$3*O254*VLOOKUP(CALCULATOR!$C$21,'VTG EFF'!$P$4:$Q$10,2)*0.8</f>
        <v>12761600</v>
      </c>
      <c r="P266" s="135">
        <f>$K$3*P254*VLOOKUP(CALCULATOR!$C$21,'VTG EFF'!$P$4:$Q$10,2)*0.8</f>
        <v>12761600</v>
      </c>
      <c r="Q266" s="135">
        <f>$K$3*Q254*VLOOKUP(CALCULATOR!$C$21,'VTG EFF'!$P$4:$Q$10,2)*0.8</f>
        <v>12761600</v>
      </c>
      <c r="R266" s="135">
        <f>$K$3*R254*VLOOKUP(CALCULATOR!$C$21,'VTG EFF'!$P$4:$Q$10,2)*0.8</f>
        <v>12761600</v>
      </c>
      <c r="S266" s="135">
        <f>$K$3*S254*VLOOKUP(CALCULATOR!$C$21,'VTG EFF'!$P$4:$Q$10,2)*0.8</f>
        <v>12761600</v>
      </c>
      <c r="T266" s="135">
        <f>$K$3*T254*VLOOKUP(CALCULATOR!$C$21,'VTG EFF'!$P$4:$Q$10,2)*0.8</f>
        <v>12761600</v>
      </c>
      <c r="U266" s="135">
        <f>$K$3*U254*VLOOKUP(CALCULATOR!$C$21,'VTG EFF'!$P$4:$Q$10,2)*0.8</f>
        <v>12761600</v>
      </c>
      <c r="V266" s="135">
        <f>$K$3*V254*VLOOKUP(CALCULATOR!$C$21,'VTG EFF'!$P$4:$Q$10,2)*0.8</f>
        <v>12761600</v>
      </c>
      <c r="W266" s="135">
        <f>$K$3*W254*VLOOKUP(CALCULATOR!$C$21,'VTG EFF'!$P$4:$Q$10,2)*0.8</f>
        <v>12761600</v>
      </c>
      <c r="X266" s="135">
        <f>$K$3*X254*VLOOKUP(CALCULATOR!$C$21,'VTG EFF'!$P$4:$Q$10,2)*0.8</f>
        <v>12761600</v>
      </c>
      <c r="Y266" s="135">
        <f>$K$3*Y254*VLOOKUP(CALCULATOR!$C$21,'VTG EFF'!$P$4:$Q$10,2)*0.8</f>
        <v>12761600</v>
      </c>
    </row>
    <row r="267" spans="1:25" x14ac:dyDescent="0.2">
      <c r="A267" s="305" t="s">
        <v>254</v>
      </c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6"/>
      <c r="W267" s="306"/>
      <c r="X267" s="306"/>
      <c r="Y267" s="307"/>
    </row>
    <row r="268" spans="1:25" x14ac:dyDescent="0.2">
      <c r="A268" s="133"/>
      <c r="B268" s="135">
        <f>$K$3*B256*VLOOKUP(CALCULATOR!$C$21,'VTG EFF'!$P$4:$Q$10,2)*0.9</f>
        <v>14356800</v>
      </c>
      <c r="C268" s="135">
        <f>$K$3*C256*VLOOKUP(CALCULATOR!$C$21,'VTG EFF'!$P$4:$Q$10,2)*0.9</f>
        <v>14356800</v>
      </c>
      <c r="D268" s="135">
        <f>$K$3*D256*VLOOKUP(CALCULATOR!$C$21,'VTG EFF'!$P$4:$Q$10,2)*0.9</f>
        <v>14356800</v>
      </c>
      <c r="E268" s="135">
        <f>$K$3*E256*VLOOKUP(CALCULATOR!$C$21,'VTG EFF'!$P$4:$Q$10,2)*0.9</f>
        <v>14356800</v>
      </c>
      <c r="F268" s="135">
        <f>$K$3*F256*VLOOKUP(CALCULATOR!$C$21,'VTG EFF'!$P$4:$Q$10,2)*0.9</f>
        <v>14356800</v>
      </c>
      <c r="G268" s="135">
        <f>$K$3*G256*VLOOKUP(CALCULATOR!$C$21,'VTG EFF'!$P$4:$Q$10,2)*0.9</f>
        <v>14356800</v>
      </c>
      <c r="H268" s="135">
        <f>$K$3*H256*VLOOKUP(CALCULATOR!$C$21,'VTG EFF'!$P$4:$Q$10,2)*0.9</f>
        <v>14356800</v>
      </c>
      <c r="I268" s="135">
        <f>$K$3*I256*VLOOKUP(CALCULATOR!$C$21,'VTG EFF'!$P$4:$Q$10,2)*0.9</f>
        <v>14356800</v>
      </c>
      <c r="J268" s="135">
        <f>$K$3*J256*VLOOKUP(CALCULATOR!$C$21,'VTG EFF'!$P$4:$Q$10,2)*0.9</f>
        <v>14356800</v>
      </c>
      <c r="K268" s="135">
        <f>$K$3*K256*VLOOKUP(CALCULATOR!$C$21,'VTG EFF'!$P$4:$Q$10,2)*0.9</f>
        <v>14356800</v>
      </c>
      <c r="L268" s="135">
        <f>$K$3*L256*VLOOKUP(CALCULATOR!$C$21,'VTG EFF'!$P$4:$Q$10,2)*0.9</f>
        <v>14356800</v>
      </c>
      <c r="M268" s="135">
        <f>$K$3*M256*VLOOKUP(CALCULATOR!$C$21,'VTG EFF'!$P$4:$Q$10,2)*0.9</f>
        <v>14356800</v>
      </c>
      <c r="N268" s="135">
        <f>$K$3*N256*VLOOKUP(CALCULATOR!$C$21,'VTG EFF'!$P$4:$Q$10,2)*0.9</f>
        <v>14356800</v>
      </c>
      <c r="O268" s="135">
        <f>$K$3*O256*VLOOKUP(CALCULATOR!$C$21,'VTG EFF'!$P$4:$Q$10,2)*0.9</f>
        <v>14356800</v>
      </c>
      <c r="P268" s="135">
        <f>$K$3*P256*VLOOKUP(CALCULATOR!$C$21,'VTG EFF'!$P$4:$Q$10,2)*0.9</f>
        <v>14356800</v>
      </c>
      <c r="Q268" s="135">
        <f>$K$3*Q256*VLOOKUP(CALCULATOR!$C$21,'VTG EFF'!$P$4:$Q$10,2)*0.9</f>
        <v>14356800</v>
      </c>
      <c r="R268" s="135">
        <f>$K$3*R256*VLOOKUP(CALCULATOR!$C$21,'VTG EFF'!$P$4:$Q$10,2)*0.9</f>
        <v>14356800</v>
      </c>
      <c r="S268" s="135">
        <f>$K$3*S256*VLOOKUP(CALCULATOR!$C$21,'VTG EFF'!$P$4:$Q$10,2)*0.9</f>
        <v>14356800</v>
      </c>
      <c r="T268" s="135">
        <f>$K$3*T256*VLOOKUP(CALCULATOR!$C$21,'VTG EFF'!$P$4:$Q$10,2)*0.9</f>
        <v>14356800</v>
      </c>
      <c r="U268" s="135">
        <f>$K$3*U256*VLOOKUP(CALCULATOR!$C$21,'VTG EFF'!$P$4:$Q$10,2)*0.9</f>
        <v>14356800</v>
      </c>
      <c r="V268" s="135">
        <f>$K$3*V256*VLOOKUP(CALCULATOR!$C$21,'VTG EFF'!$P$4:$Q$10,2)*0.9</f>
        <v>14356800</v>
      </c>
      <c r="W268" s="135">
        <f>$K$3*W256*VLOOKUP(CALCULATOR!$C$21,'VTG EFF'!$P$4:$Q$10,2)*0.9</f>
        <v>14356800</v>
      </c>
      <c r="X268" s="135">
        <f>$K$3*X256*VLOOKUP(CALCULATOR!$C$21,'VTG EFF'!$P$4:$Q$10,2)*0.9</f>
        <v>14356800</v>
      </c>
      <c r="Y268" s="135">
        <f>$K$3*Y256*VLOOKUP(CALCULATOR!$C$21,'VTG EFF'!$P$4:$Q$10,2)*0.9</f>
        <v>14356800</v>
      </c>
    </row>
    <row r="269" spans="1:25" x14ac:dyDescent="0.2">
      <c r="A269" s="148" t="s">
        <v>197</v>
      </c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50"/>
    </row>
    <row r="270" spans="1:25" x14ac:dyDescent="0.2">
      <c r="A270" s="133"/>
      <c r="B270" s="155" t="str">
        <f>IF(B244=0,"",IF(B260&gt;B258,B248,IF(B262&gt;B258,B250,IF(B264&gt;B258,B252,IF(B$32&gt;B258,B254,B256)))))</f>
        <v/>
      </c>
      <c r="C270" s="155">
        <f t="shared" ref="C270:Y270" si="151">IF(C244=0,"",IF(C260&gt;C258,C248,IF(C262&gt;C258,C250,IF(C264&gt;C258,C252,IF(C$32&gt;C258,C254,C256)))))</f>
        <v>0.997</v>
      </c>
      <c r="D270" s="155">
        <f t="shared" si="151"/>
        <v>0.997</v>
      </c>
      <c r="E270" s="155">
        <f t="shared" si="151"/>
        <v>0.997</v>
      </c>
      <c r="F270" s="155">
        <f t="shared" si="151"/>
        <v>0.997</v>
      </c>
      <c r="G270" s="155">
        <f t="shared" si="151"/>
        <v>0.997</v>
      </c>
      <c r="H270" s="155">
        <f t="shared" si="151"/>
        <v>0.997</v>
      </c>
      <c r="I270" s="155" t="str">
        <f t="shared" si="151"/>
        <v/>
      </c>
      <c r="J270" s="155" t="str">
        <f t="shared" si="151"/>
        <v/>
      </c>
      <c r="K270" s="155" t="str">
        <f t="shared" si="151"/>
        <v/>
      </c>
      <c r="L270" s="155" t="str">
        <f t="shared" si="151"/>
        <v/>
      </c>
      <c r="M270" s="155" t="str">
        <f t="shared" si="151"/>
        <v/>
      </c>
      <c r="N270" s="155" t="str">
        <f t="shared" si="151"/>
        <v/>
      </c>
      <c r="O270" s="155" t="str">
        <f t="shared" si="151"/>
        <v/>
      </c>
      <c r="P270" s="155" t="str">
        <f t="shared" si="151"/>
        <v/>
      </c>
      <c r="Q270" s="155" t="str">
        <f t="shared" si="151"/>
        <v/>
      </c>
      <c r="R270" s="155" t="str">
        <f t="shared" si="151"/>
        <v/>
      </c>
      <c r="S270" s="155" t="str">
        <f t="shared" si="151"/>
        <v/>
      </c>
      <c r="T270" s="155" t="str">
        <f t="shared" si="151"/>
        <v/>
      </c>
      <c r="U270" s="155" t="str">
        <f t="shared" si="151"/>
        <v/>
      </c>
      <c r="V270" s="155" t="str">
        <f t="shared" si="151"/>
        <v/>
      </c>
      <c r="W270" s="155" t="str">
        <f t="shared" si="151"/>
        <v/>
      </c>
      <c r="X270" s="155" t="str">
        <f t="shared" si="151"/>
        <v/>
      </c>
      <c r="Y270" s="155" t="str">
        <f t="shared" si="151"/>
        <v/>
      </c>
    </row>
    <row r="271" spans="1:25" x14ac:dyDescent="0.2">
      <c r="A271" s="302" t="s">
        <v>230</v>
      </c>
      <c r="B271" s="303"/>
      <c r="C271" s="303"/>
      <c r="D271" s="303"/>
      <c r="E271" s="303"/>
      <c r="F271" s="303"/>
      <c r="G271" s="303"/>
      <c r="H271" s="303"/>
      <c r="I271" s="303"/>
      <c r="J271" s="303"/>
      <c r="K271" s="303"/>
      <c r="L271" s="303"/>
      <c r="M271" s="303"/>
      <c r="N271" s="303"/>
      <c r="O271" s="303"/>
      <c r="P271" s="303"/>
      <c r="Q271" s="303"/>
      <c r="R271" s="303"/>
      <c r="S271" s="303"/>
      <c r="T271" s="303"/>
      <c r="U271" s="303"/>
      <c r="V271" s="303"/>
      <c r="W271" s="303"/>
      <c r="X271" s="303"/>
      <c r="Y271" s="304"/>
    </row>
    <row r="272" spans="1:25" x14ac:dyDescent="0.2">
      <c r="A272" s="133"/>
      <c r="B272" s="135">
        <f>IF(ISNUMBER(B270),IF(B244=0,0,B258/B270),0)</f>
        <v>0</v>
      </c>
      <c r="C272" s="135">
        <f t="shared" ref="C272:Y272" si="152">IF(ISNUMBER(C270),IF(C244=0,0,C258/C270),0)</f>
        <v>1154147.3736277325</v>
      </c>
      <c r="D272" s="135">
        <f t="shared" si="152"/>
        <v>1319025.5698602658</v>
      </c>
      <c r="E272" s="135">
        <f t="shared" si="152"/>
        <v>1483903.7660927989</v>
      </c>
      <c r="F272" s="135">
        <f t="shared" si="152"/>
        <v>1483903.7660927989</v>
      </c>
      <c r="G272" s="135">
        <f t="shared" si="152"/>
        <v>1319025.5698602658</v>
      </c>
      <c r="H272" s="135">
        <f t="shared" si="152"/>
        <v>1154147.3736277325</v>
      </c>
      <c r="I272" s="135">
        <f t="shared" si="152"/>
        <v>0</v>
      </c>
      <c r="J272" s="135">
        <f t="shared" si="152"/>
        <v>0</v>
      </c>
      <c r="K272" s="135">
        <f t="shared" si="152"/>
        <v>0</v>
      </c>
      <c r="L272" s="135">
        <f t="shared" si="152"/>
        <v>0</v>
      </c>
      <c r="M272" s="135">
        <f t="shared" si="152"/>
        <v>0</v>
      </c>
      <c r="N272" s="135">
        <f t="shared" si="152"/>
        <v>0</v>
      </c>
      <c r="O272" s="135">
        <f t="shared" si="152"/>
        <v>0</v>
      </c>
      <c r="P272" s="135">
        <f t="shared" si="152"/>
        <v>0</v>
      </c>
      <c r="Q272" s="135">
        <f t="shared" si="152"/>
        <v>0</v>
      </c>
      <c r="R272" s="135">
        <f t="shared" si="152"/>
        <v>0</v>
      </c>
      <c r="S272" s="135">
        <f t="shared" si="152"/>
        <v>0</v>
      </c>
      <c r="T272" s="135">
        <f t="shared" si="152"/>
        <v>0</v>
      </c>
      <c r="U272" s="135">
        <f t="shared" si="152"/>
        <v>0</v>
      </c>
      <c r="V272" s="135">
        <f t="shared" si="152"/>
        <v>0</v>
      </c>
      <c r="W272" s="135">
        <f t="shared" si="152"/>
        <v>0</v>
      </c>
      <c r="X272" s="135">
        <f t="shared" si="152"/>
        <v>0</v>
      </c>
      <c r="Y272" s="135">
        <f t="shared" si="152"/>
        <v>0</v>
      </c>
    </row>
    <row r="275" spans="1:25" x14ac:dyDescent="0.2">
      <c r="A275" s="122"/>
      <c r="B275" s="122"/>
      <c r="C275" s="122"/>
      <c r="D275" s="122"/>
      <c r="E275" s="122"/>
      <c r="F275" s="122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</row>
    <row r="276" spans="1:25" x14ac:dyDescent="0.2">
      <c r="A276" s="311" t="s">
        <v>225</v>
      </c>
      <c r="B276" s="312"/>
      <c r="C276" s="313"/>
      <c r="D276" s="314" t="s">
        <v>167</v>
      </c>
      <c r="E276" s="315"/>
      <c r="F276" s="316"/>
      <c r="G276" s="187"/>
      <c r="H276" s="311" t="s">
        <v>239</v>
      </c>
      <c r="I276" s="312"/>
      <c r="J276" s="313"/>
      <c r="K276" s="188">
        <f>CALCULATOR!$C$22</f>
        <v>4</v>
      </c>
      <c r="L276" s="187"/>
      <c r="M276" s="311" t="s">
        <v>226</v>
      </c>
      <c r="N276" s="312"/>
      <c r="O276" s="313"/>
      <c r="P276" s="190">
        <f t="array" ref="P276">AVERAGE(IF(ISNUMBER(B309:Y309),B309:Y309,FALSE))</f>
        <v>0.997</v>
      </c>
      <c r="Q276" s="189"/>
      <c r="R276" s="311" t="s">
        <v>260</v>
      </c>
      <c r="S276" s="312"/>
      <c r="T276" s="313"/>
      <c r="U276" s="317">
        <f>SUM($B311:$Y311)*31</f>
        <v>342452013.5749715</v>
      </c>
      <c r="V276" s="318"/>
      <c r="W276" s="137"/>
      <c r="X276" s="137"/>
      <c r="Y276" s="137"/>
    </row>
    <row r="277" spans="1:25" x14ac:dyDescent="0.2">
      <c r="A277" s="122"/>
      <c r="B277" s="122"/>
      <c r="C277" s="122"/>
      <c r="D277" s="122"/>
      <c r="E277" s="122"/>
      <c r="F277" s="122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</row>
    <row r="278" spans="1:25" x14ac:dyDescent="0.2">
      <c r="A278" s="308" t="s">
        <v>196</v>
      </c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/>
      <c r="W278" s="309"/>
      <c r="X278" s="309"/>
      <c r="Y278" s="310"/>
    </row>
    <row r="279" spans="1:25" x14ac:dyDescent="0.2">
      <c r="A279" s="126"/>
      <c r="B279" s="126">
        <v>1</v>
      </c>
      <c r="C279" s="127">
        <f t="shared" ref="C279" si="153">B279+1</f>
        <v>2</v>
      </c>
      <c r="D279" s="127">
        <f t="shared" ref="D279" si="154">C279+1</f>
        <v>3</v>
      </c>
      <c r="E279" s="127">
        <f t="shared" ref="E279" si="155">D279+1</f>
        <v>4</v>
      </c>
      <c r="F279" s="127">
        <f t="shared" ref="F279" si="156">E279+1</f>
        <v>5</v>
      </c>
      <c r="G279" s="127">
        <f t="shared" ref="G279" si="157">F279+1</f>
        <v>6</v>
      </c>
      <c r="H279" s="127">
        <f t="shared" ref="H279" si="158">G279+1</f>
        <v>7</v>
      </c>
      <c r="I279" s="127">
        <f t="shared" ref="I279" si="159">H279+1</f>
        <v>8</v>
      </c>
      <c r="J279" s="127">
        <f t="shared" ref="J279" si="160">I279+1</f>
        <v>9</v>
      </c>
      <c r="K279" s="127">
        <f t="shared" ref="K279" si="161">J279+1</f>
        <v>10</v>
      </c>
      <c r="L279" s="127">
        <f t="shared" ref="L279" si="162">K279+1</f>
        <v>11</v>
      </c>
      <c r="M279" s="127">
        <f t="shared" ref="M279" si="163">L279+1</f>
        <v>12</v>
      </c>
      <c r="N279" s="127">
        <f t="shared" ref="N279" si="164">M279+1</f>
        <v>13</v>
      </c>
      <c r="O279" s="127">
        <f t="shared" ref="O279" si="165">N279+1</f>
        <v>14</v>
      </c>
      <c r="P279" s="127">
        <f t="shared" ref="P279" si="166">O279+1</f>
        <v>15</v>
      </c>
      <c r="Q279" s="127">
        <f t="shared" ref="Q279" si="167">P279+1</f>
        <v>16</v>
      </c>
      <c r="R279" s="127">
        <f t="shared" ref="R279" si="168">Q279+1</f>
        <v>17</v>
      </c>
      <c r="S279" s="127">
        <f t="shared" ref="S279" si="169">R279+1</f>
        <v>18</v>
      </c>
      <c r="T279" s="127">
        <f t="shared" ref="T279" si="170">S279+1</f>
        <v>19</v>
      </c>
      <c r="U279" s="127">
        <f t="shared" ref="U279" si="171">T279+1</f>
        <v>20</v>
      </c>
      <c r="V279" s="127">
        <f t="shared" ref="V279" si="172">U279+1</f>
        <v>21</v>
      </c>
      <c r="W279" s="127">
        <f t="shared" ref="W279" si="173">V279+1</f>
        <v>22</v>
      </c>
      <c r="X279" s="127">
        <f t="shared" ref="X279" si="174">W279+1</f>
        <v>23</v>
      </c>
      <c r="Y279" s="127">
        <f t="shared" ref="Y279" si="175">X279+1</f>
        <v>24</v>
      </c>
    </row>
    <row r="280" spans="1:25" x14ac:dyDescent="0.2">
      <c r="A280" s="302" t="s">
        <v>229</v>
      </c>
      <c r="B280" s="303"/>
      <c r="C280" s="303"/>
      <c r="D280" s="303"/>
      <c r="E280" s="303"/>
      <c r="F280" s="303"/>
      <c r="G280" s="303"/>
      <c r="H280" s="303"/>
      <c r="I280" s="303"/>
      <c r="J280" s="303"/>
      <c r="K280" s="303"/>
      <c r="L280" s="303"/>
      <c r="M280" s="303"/>
      <c r="N280" s="303"/>
      <c r="O280" s="303"/>
      <c r="P280" s="303"/>
      <c r="Q280" s="303"/>
      <c r="R280" s="303"/>
      <c r="S280" s="303"/>
      <c r="T280" s="303"/>
      <c r="U280" s="303"/>
      <c r="V280" s="303"/>
      <c r="W280" s="303"/>
      <c r="X280" s="303"/>
      <c r="Y280" s="304"/>
    </row>
    <row r="281" spans="1:25" x14ac:dyDescent="0.2">
      <c r="A281" s="129"/>
      <c r="B281" s="130">
        <f>ROUND(VLOOKUP($D276,'HOURLY TEMP CALC'!$B$2:$AE$15,B$6+6,FALSE),0)</f>
        <v>63</v>
      </c>
      <c r="C281" s="130">
        <f>ROUND(VLOOKUP($D276,'HOURLY TEMP CALC'!$B$2:$AE$15,C$6+6,FALSE),0)</f>
        <v>62</v>
      </c>
      <c r="D281" s="130">
        <f>ROUND(VLOOKUP($D276,'HOURLY TEMP CALC'!$B$2:$AE$15,D$6+6,FALSE),0)</f>
        <v>61</v>
      </c>
      <c r="E281" s="130">
        <f>ROUND(VLOOKUP($D276,'HOURLY TEMP CALC'!$B$2:$AE$15,E$6+6,FALSE),0)</f>
        <v>61</v>
      </c>
      <c r="F281" s="130">
        <f>ROUND(VLOOKUP($D276,'HOURLY TEMP CALC'!$B$2:$AE$15,F$6+6,FALSE),0)</f>
        <v>60</v>
      </c>
      <c r="G281" s="130">
        <f>ROUND(VLOOKUP($D276,'HOURLY TEMP CALC'!$B$2:$AE$15,G$6+6,FALSE),0)</f>
        <v>61</v>
      </c>
      <c r="H281" s="130">
        <f>ROUND(VLOOKUP($D276,'HOURLY TEMP CALC'!$B$2:$AE$15,H$6+6,FALSE),0)</f>
        <v>62</v>
      </c>
      <c r="I281" s="130">
        <f>ROUND(VLOOKUP($D276,'HOURLY TEMP CALC'!$B$2:$AE$15,I$6+6,FALSE),0)</f>
        <v>63</v>
      </c>
      <c r="J281" s="130">
        <f>ROUND(VLOOKUP($D276,'HOURLY TEMP CALC'!$B$2:$AE$15,J$6+6,FALSE),0)</f>
        <v>66</v>
      </c>
      <c r="K281" s="130">
        <f>ROUND(VLOOKUP($D276,'HOURLY TEMP CALC'!$B$2:$AE$15,K$6+6,FALSE),0)</f>
        <v>69</v>
      </c>
      <c r="L281" s="130">
        <f>ROUND(VLOOKUP($D276,'HOURLY TEMP CALC'!$B$2:$AE$15,L$6+6,FALSE),0)</f>
        <v>72</v>
      </c>
      <c r="M281" s="130">
        <f>ROUND(VLOOKUP($D276,'HOURLY TEMP CALC'!$B$2:$AE$15,M$6+6,FALSE),0)</f>
        <v>75</v>
      </c>
      <c r="N281" s="130">
        <f>ROUND(VLOOKUP($D276,'HOURLY TEMP CALC'!$B$2:$AE$15,N$6+6,FALSE),0)</f>
        <v>77</v>
      </c>
      <c r="O281" s="130">
        <f>ROUND(VLOOKUP($D276,'HOURLY TEMP CALC'!$B$2:$AE$15,O$6+6,FALSE),0)</f>
        <v>79</v>
      </c>
      <c r="P281" s="130">
        <f>ROUND(VLOOKUP($D276,'HOURLY TEMP CALC'!$B$2:$AE$15,P$6+6,FALSE),0)</f>
        <v>80</v>
      </c>
      <c r="Q281" s="130">
        <f>ROUND(VLOOKUP($D276,'HOURLY TEMP CALC'!$B$2:$AE$15,Q$6+6,FALSE),0)</f>
        <v>79</v>
      </c>
      <c r="R281" s="130">
        <f>ROUND(VLOOKUP($D276,'HOURLY TEMP CALC'!$B$2:$AE$15,R$6+6,FALSE),0)</f>
        <v>78</v>
      </c>
      <c r="S281" s="130">
        <f>ROUND(VLOOKUP($D276,'HOURLY TEMP CALC'!$B$2:$AE$15,S$6+6,FALSE),0)</f>
        <v>76</v>
      </c>
      <c r="T281" s="130">
        <f>ROUND(VLOOKUP($D276,'HOURLY TEMP CALC'!$B$2:$AE$15,T$6+6,FALSE),0)</f>
        <v>73</v>
      </c>
      <c r="U281" s="130">
        <f>ROUND(VLOOKUP($D276,'HOURLY TEMP CALC'!$B$2:$AE$15,U$6+6,FALSE),0)</f>
        <v>71</v>
      </c>
      <c r="V281" s="130">
        <f>ROUND(VLOOKUP($D276,'HOURLY TEMP CALC'!$B$2:$AE$15,V$6+6,FALSE),0)</f>
        <v>68</v>
      </c>
      <c r="W281" s="130">
        <f>ROUND(VLOOKUP($D276,'HOURLY TEMP CALC'!$B$2:$AE$15,W$6+6,FALSE),0)</f>
        <v>67</v>
      </c>
      <c r="X281" s="130">
        <f>ROUND(VLOOKUP($D276,'HOURLY TEMP CALC'!$B$2:$AE$15,X$6+6,FALSE),0)</f>
        <v>65</v>
      </c>
      <c r="Y281" s="130">
        <f>ROUND(VLOOKUP($D276,'HOURLY TEMP CALC'!$B$2:$AE$15,Y$6+6,FALSE),0)</f>
        <v>64</v>
      </c>
    </row>
    <row r="282" spans="1:25" x14ac:dyDescent="0.2">
      <c r="A282" s="302" t="s">
        <v>227</v>
      </c>
      <c r="B282" s="303"/>
      <c r="C282" s="303"/>
      <c r="D282" s="303"/>
      <c r="E282" s="303"/>
      <c r="F282" s="303"/>
      <c r="G282" s="303"/>
      <c r="H282" s="303"/>
      <c r="I282" s="303"/>
      <c r="J282" s="303"/>
      <c r="K282" s="303"/>
      <c r="L282" s="303"/>
      <c r="M282" s="303"/>
      <c r="N282" s="303"/>
      <c r="O282" s="303"/>
      <c r="P282" s="303"/>
      <c r="Q282" s="303"/>
      <c r="R282" s="303"/>
      <c r="S282" s="303"/>
      <c r="T282" s="303"/>
      <c r="U282" s="303"/>
      <c r="V282" s="303"/>
      <c r="W282" s="303"/>
      <c r="X282" s="303"/>
      <c r="Y282" s="304"/>
    </row>
    <row r="283" spans="1:25" x14ac:dyDescent="0.2">
      <c r="A283" s="129"/>
      <c r="B283" s="131">
        <f>IF(B281&gt;=CALCULATOR!$C$28,0,VLOOKUP(B281,'OUTDOOR RESET'!$B$10:$C$112,2,FALSE))</f>
        <v>78</v>
      </c>
      <c r="C283" s="131">
        <f>IF(C281&gt;=CALCULATOR!$C$28,0,VLOOKUP(C281,'OUTDOOR RESET'!$B$10:$C$112,2,FALSE))</f>
        <v>80</v>
      </c>
      <c r="D283" s="131">
        <f>IF(D281&gt;=CALCULATOR!$C$28,0,VLOOKUP(D281,'OUTDOOR RESET'!$B$10:$C$112,2,FALSE))</f>
        <v>81</v>
      </c>
      <c r="E283" s="131">
        <f>IF(E281&gt;=CALCULATOR!$C$28,0,VLOOKUP(E281,'OUTDOOR RESET'!$B$10:$C$112,2,FALSE))</f>
        <v>81</v>
      </c>
      <c r="F283" s="131">
        <f>IF(F281&gt;=CALCULATOR!$C$28,0,VLOOKUP(F281,'OUTDOOR RESET'!$B$10:$C$112,2,FALSE))</f>
        <v>83</v>
      </c>
      <c r="G283" s="131">
        <f>IF(G281&gt;=CALCULATOR!$C$28,0,VLOOKUP(G281,'OUTDOOR RESET'!$B$10:$C$112,2,FALSE))</f>
        <v>81</v>
      </c>
      <c r="H283" s="131">
        <f>IF(H281&gt;=CALCULATOR!$C$28,0,VLOOKUP(H281,'OUTDOOR RESET'!$B$10:$C$112,2,FALSE))</f>
        <v>80</v>
      </c>
      <c r="I283" s="131">
        <f>IF(I281&gt;=CALCULATOR!$C$28,0,VLOOKUP(I281,'OUTDOOR RESET'!$B$10:$C$112,2,FALSE))</f>
        <v>78</v>
      </c>
      <c r="J283" s="131">
        <f>IF(J281&gt;=CALCULATOR!$C$28,0,VLOOKUP(J281,'OUTDOOR RESET'!$B$10:$C$112,2,FALSE))</f>
        <v>0</v>
      </c>
      <c r="K283" s="131">
        <f>IF(K281&gt;=CALCULATOR!$C$28,0,VLOOKUP(K281,'OUTDOOR RESET'!$B$10:$C$112,2,FALSE))</f>
        <v>0</v>
      </c>
      <c r="L283" s="131">
        <f>IF(L281&gt;=CALCULATOR!$C$28,0,VLOOKUP(L281,'OUTDOOR RESET'!$B$10:$C$112,2,FALSE))</f>
        <v>0</v>
      </c>
      <c r="M283" s="131">
        <f>IF(M281&gt;=CALCULATOR!$C$28,0,VLOOKUP(M281,'OUTDOOR RESET'!$B$10:$C$112,2,FALSE))</f>
        <v>0</v>
      </c>
      <c r="N283" s="131">
        <f>IF(N281&gt;=CALCULATOR!$C$28,0,VLOOKUP(N281,'OUTDOOR RESET'!$B$10:$C$112,2,FALSE))</f>
        <v>0</v>
      </c>
      <c r="O283" s="131">
        <f>IF(O281&gt;=CALCULATOR!$C$28,0,VLOOKUP(O281,'OUTDOOR RESET'!$B$10:$C$112,2,FALSE))</f>
        <v>0</v>
      </c>
      <c r="P283" s="131">
        <f>IF(P281&gt;=CALCULATOR!$C$28,0,VLOOKUP(P281,'OUTDOOR RESET'!$B$10:$C$112,2,FALSE))</f>
        <v>0</v>
      </c>
      <c r="Q283" s="131">
        <f>IF(Q281&gt;=CALCULATOR!$C$28,0,VLOOKUP(Q281,'OUTDOOR RESET'!$B$10:$C$112,2,FALSE))</f>
        <v>0</v>
      </c>
      <c r="R283" s="131">
        <f>IF(R281&gt;=CALCULATOR!$C$28,0,VLOOKUP(R281,'OUTDOOR RESET'!$B$10:$C$112,2,FALSE))</f>
        <v>0</v>
      </c>
      <c r="S283" s="131">
        <f>IF(S281&gt;=CALCULATOR!$C$28,0,VLOOKUP(S281,'OUTDOOR RESET'!$B$10:$C$112,2,FALSE))</f>
        <v>0</v>
      </c>
      <c r="T283" s="131">
        <f>IF(T281&gt;=CALCULATOR!$C$28,0,VLOOKUP(T281,'OUTDOOR RESET'!$B$10:$C$112,2,FALSE))</f>
        <v>0</v>
      </c>
      <c r="U283" s="131">
        <f>IF(U281&gt;=CALCULATOR!$C$28,0,VLOOKUP(U281,'OUTDOOR RESET'!$B$10:$C$112,2,FALSE))</f>
        <v>0</v>
      </c>
      <c r="V283" s="131">
        <f>IF(V281&gt;=CALCULATOR!$C$28,0,VLOOKUP(V281,'OUTDOOR RESET'!$B$10:$C$112,2,FALSE))</f>
        <v>0</v>
      </c>
      <c r="W283" s="131">
        <f>IF(W281&gt;=CALCULATOR!$C$28,0,VLOOKUP(W281,'OUTDOOR RESET'!$B$10:$C$112,2,FALSE))</f>
        <v>0</v>
      </c>
      <c r="X283" s="131">
        <f>IF(X281&gt;=CALCULATOR!$C$28,0,VLOOKUP(X281,'OUTDOOR RESET'!$B$10:$C$112,2,FALSE))</f>
        <v>0</v>
      </c>
      <c r="Y283" s="131">
        <f>IF(Y281&gt;=CALCULATOR!$C$28,0,VLOOKUP(Y281,'OUTDOOR RESET'!$B$10:$C$112,2,FALSE))</f>
        <v>0</v>
      </c>
    </row>
    <row r="284" spans="1:25" x14ac:dyDescent="0.2">
      <c r="A284" s="302" t="s">
        <v>238</v>
      </c>
      <c r="B284" s="303"/>
      <c r="C284" s="303"/>
      <c r="D284" s="303"/>
      <c r="E284" s="303"/>
      <c r="F284" s="303"/>
      <c r="G284" s="303"/>
      <c r="H284" s="303"/>
      <c r="I284" s="303"/>
      <c r="J284" s="303"/>
      <c r="K284" s="303"/>
      <c r="L284" s="303"/>
      <c r="M284" s="303"/>
      <c r="N284" s="303"/>
      <c r="O284" s="303"/>
      <c r="P284" s="303"/>
      <c r="Q284" s="303"/>
      <c r="R284" s="303"/>
      <c r="S284" s="303"/>
      <c r="T284" s="303"/>
      <c r="U284" s="303"/>
      <c r="V284" s="303"/>
      <c r="W284" s="303"/>
      <c r="X284" s="303"/>
      <c r="Y284" s="304"/>
    </row>
    <row r="285" spans="1:25" x14ac:dyDescent="0.2">
      <c r="A285" s="133"/>
      <c r="B285" s="126">
        <f>IF(B283=0,0,B283-CALCULATOR!$C$23)</f>
        <v>58</v>
      </c>
      <c r="C285" s="126">
        <f>IF(C283=0,0,C283-CALCULATOR!$C$23)</f>
        <v>60</v>
      </c>
      <c r="D285" s="126">
        <f>IF(D283=0,0,D283-CALCULATOR!$C$23)</f>
        <v>61</v>
      </c>
      <c r="E285" s="126">
        <f>IF(E283=0,0,E283-CALCULATOR!$C$23)</f>
        <v>61</v>
      </c>
      <c r="F285" s="126">
        <f>IF(F283=0,0,F283-CALCULATOR!$C$23)</f>
        <v>63</v>
      </c>
      <c r="G285" s="126">
        <f>IF(G283=0,0,G283-CALCULATOR!$C$23)</f>
        <v>61</v>
      </c>
      <c r="H285" s="126">
        <f>IF(H283=0,0,H283-CALCULATOR!$C$23)</f>
        <v>60</v>
      </c>
      <c r="I285" s="126">
        <f>IF(I283=0,0,I283-CALCULATOR!$C$23)</f>
        <v>58</v>
      </c>
      <c r="J285" s="126">
        <f>IF(J283=0,0,J283-CALCULATOR!$C$23)</f>
        <v>0</v>
      </c>
      <c r="K285" s="126">
        <f>IF(K283=0,0,K283-CALCULATOR!$C$23)</f>
        <v>0</v>
      </c>
      <c r="L285" s="126">
        <f>IF(L283=0,0,L283-CALCULATOR!$C$23)</f>
        <v>0</v>
      </c>
      <c r="M285" s="126">
        <f>IF(M283=0,0,M283-CALCULATOR!$C$23)</f>
        <v>0</v>
      </c>
      <c r="N285" s="126">
        <f>IF(N283=0,0,N283-CALCULATOR!$C$23)</f>
        <v>0</v>
      </c>
      <c r="O285" s="126">
        <f>IF(O283=0,0,O283-CALCULATOR!$C$23)</f>
        <v>0</v>
      </c>
      <c r="P285" s="126">
        <f>IF(P283=0,0,P283-CALCULATOR!$C$23)</f>
        <v>0</v>
      </c>
      <c r="Q285" s="126">
        <f>IF(Q283=0,0,Q283-CALCULATOR!$C$23)</f>
        <v>0</v>
      </c>
      <c r="R285" s="126">
        <f>IF(R283=0,0,R283-CALCULATOR!$C$23)</f>
        <v>0</v>
      </c>
      <c r="S285" s="126">
        <f>IF(S283=0,0,S283-CALCULATOR!$C$23)</f>
        <v>0</v>
      </c>
      <c r="T285" s="126">
        <f>IF(T283=0,0,T283-CALCULATOR!$C$23)</f>
        <v>0</v>
      </c>
      <c r="U285" s="126">
        <f>IF(U283=0,0,U283-CALCULATOR!$C$23)</f>
        <v>0</v>
      </c>
      <c r="V285" s="126">
        <f>IF(V283=0,0,V283-CALCULATOR!$C$23)</f>
        <v>0</v>
      </c>
      <c r="W285" s="126">
        <f>IF(W283=0,0,W283-CALCULATOR!$C$23)</f>
        <v>0</v>
      </c>
      <c r="X285" s="126">
        <f>IF(X283=0,0,X283-CALCULATOR!$C$23)</f>
        <v>0</v>
      </c>
      <c r="Y285" s="126">
        <f>IF(Y283=0,0,Y283-CALCULATOR!$C$23)</f>
        <v>0</v>
      </c>
    </row>
    <row r="286" spans="1:25" x14ac:dyDescent="0.2">
      <c r="A286" s="302" t="s">
        <v>241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3"/>
      <c r="L286" s="303"/>
      <c r="M286" s="303"/>
      <c r="N286" s="303"/>
      <c r="O286" s="303"/>
      <c r="P286" s="303"/>
      <c r="Q286" s="303"/>
      <c r="R286" s="303"/>
      <c r="S286" s="303"/>
      <c r="T286" s="303"/>
      <c r="U286" s="303"/>
      <c r="V286" s="303"/>
      <c r="W286" s="303"/>
      <c r="X286" s="303"/>
      <c r="Y286" s="304"/>
    </row>
    <row r="287" spans="1:25" x14ac:dyDescent="0.2">
      <c r="A287" s="133"/>
      <c r="B287" s="147">
        <f>IF(B285&lt;78,'VTG EFF'!$C$5/100,VLOOKUP(B285,'VTG EFF'!$B$5:$G$87,2,FALSE)/100)</f>
        <v>0.997</v>
      </c>
      <c r="C287" s="147">
        <f>IF(C285&lt;78,'VTG EFF'!$C$5/100,VLOOKUP(C285,'VTG EFF'!$B$5:$G$87,2,FALSE)/100)</f>
        <v>0.997</v>
      </c>
      <c r="D287" s="147">
        <f>IF(D285&lt;78,'VTG EFF'!$C$5/100,VLOOKUP(D285,'VTG EFF'!$B$5:$G$87,2,FALSE)/100)</f>
        <v>0.997</v>
      </c>
      <c r="E287" s="147">
        <f>IF(E285&lt;78,'VTG EFF'!$C$5/100,VLOOKUP(E285,'VTG EFF'!$B$5:$G$87,2,FALSE)/100)</f>
        <v>0.997</v>
      </c>
      <c r="F287" s="147">
        <f>IF(F285&lt;78,'VTG EFF'!$C$5/100,VLOOKUP(F285,'VTG EFF'!$B$5:$G$87,2,FALSE)/100)</f>
        <v>0.997</v>
      </c>
      <c r="G287" s="147">
        <f>IF(G285&lt;78,'VTG EFF'!$C$5/100,VLOOKUP(G285,'VTG EFF'!$B$5:$G$87,2,FALSE)/100)</f>
        <v>0.997</v>
      </c>
      <c r="H287" s="147">
        <f>IF(H285&lt;78,'VTG EFF'!$C$5/100,VLOOKUP(H285,'VTG EFF'!$B$5:$G$87,2,FALSE)/100)</f>
        <v>0.997</v>
      </c>
      <c r="I287" s="147">
        <f>IF(I285&lt;78,'VTG EFF'!$C$5/100,VLOOKUP(I285,'VTG EFF'!$B$5:$G$87,2,FALSE)/100)</f>
        <v>0.997</v>
      </c>
      <c r="J287" s="147">
        <f>IF(J285&lt;78,'VTG EFF'!$C$5/100,VLOOKUP(J285,'VTG EFF'!$B$5:$G$87,2,FALSE)/100)</f>
        <v>0.997</v>
      </c>
      <c r="K287" s="147">
        <f>IF(K285&lt;78,'VTG EFF'!$C$5/100,VLOOKUP(K285,'VTG EFF'!$B$5:$G$87,2,FALSE)/100)</f>
        <v>0.997</v>
      </c>
      <c r="L287" s="147">
        <f>IF(L285&lt;78,'VTG EFF'!$C$5/100,VLOOKUP(L285,'VTG EFF'!$B$5:$G$87,2,FALSE)/100)</f>
        <v>0.997</v>
      </c>
      <c r="M287" s="147">
        <f>IF(M285&lt;78,'VTG EFF'!$C$5/100,VLOOKUP(M285,'VTG EFF'!$B$5:$G$87,2,FALSE)/100)</f>
        <v>0.997</v>
      </c>
      <c r="N287" s="147">
        <f>IF(N285&lt;78,'VTG EFF'!$C$5/100,VLOOKUP(N285,'VTG EFF'!$B$5:$G$87,2,FALSE)/100)</f>
        <v>0.997</v>
      </c>
      <c r="O287" s="147">
        <f>IF(O285&lt;78,'VTG EFF'!$C$5/100,VLOOKUP(O285,'VTG EFF'!$B$5:$G$87,2,FALSE)/100)</f>
        <v>0.997</v>
      </c>
      <c r="P287" s="147">
        <f>IF(P285&lt;78,'VTG EFF'!$C$5/100,VLOOKUP(P285,'VTG EFF'!$B$5:$G$87,2,FALSE)/100)</f>
        <v>0.997</v>
      </c>
      <c r="Q287" s="147">
        <f>IF(Q285&lt;78,'VTG EFF'!$C$5/100,VLOOKUP(Q285,'VTG EFF'!$B$5:$G$87,2,FALSE)/100)</f>
        <v>0.997</v>
      </c>
      <c r="R287" s="147">
        <f>IF(R285&lt;78,'VTG EFF'!$C$5/100,VLOOKUP(R285,'VTG EFF'!$B$5:$G$87,2,FALSE)/100)</f>
        <v>0.997</v>
      </c>
      <c r="S287" s="147">
        <f>IF(S285&lt;78,'VTG EFF'!$C$5/100,VLOOKUP(S285,'VTG EFF'!$B$5:$G$87,2,FALSE)/100)</f>
        <v>0.997</v>
      </c>
      <c r="T287" s="147">
        <f>IF(T285&lt;78,'VTG EFF'!$C$5/100,VLOOKUP(T285,'VTG EFF'!$B$5:$G$87,2,FALSE)/100)</f>
        <v>0.997</v>
      </c>
      <c r="U287" s="147">
        <f>IF(U285&lt;78,'VTG EFF'!$C$5/100,VLOOKUP(U285,'VTG EFF'!$B$5:$G$87,2,FALSE)/100)</f>
        <v>0.997</v>
      </c>
      <c r="V287" s="147">
        <f>IF(V285&lt;78,'VTG EFF'!$C$5/100,VLOOKUP(V285,'VTG EFF'!$B$5:$G$87,2,FALSE)/100)</f>
        <v>0.997</v>
      </c>
      <c r="W287" s="147">
        <f>IF(W285&lt;78,'VTG EFF'!$C$5/100,VLOOKUP(W285,'VTG EFF'!$B$5:$G$87,2,FALSE)/100)</f>
        <v>0.997</v>
      </c>
      <c r="X287" s="147">
        <f>IF(X285&lt;78,'VTG EFF'!$C$5/100,VLOOKUP(X285,'VTG EFF'!$B$5:$G$87,2,FALSE)/100)</f>
        <v>0.997</v>
      </c>
      <c r="Y287" s="147">
        <f>IF(Y285&lt;78,'VTG EFF'!$C$5/100,VLOOKUP(Y285,'VTG EFF'!$B$5:$G$87,2,FALSE)/100)</f>
        <v>0.997</v>
      </c>
    </row>
    <row r="288" spans="1:25" x14ac:dyDescent="0.2">
      <c r="A288" s="302" t="s">
        <v>240</v>
      </c>
      <c r="B288" s="303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  <c r="P288" s="303"/>
      <c r="Q288" s="303"/>
      <c r="R288" s="303"/>
      <c r="S288" s="303"/>
      <c r="T288" s="303"/>
      <c r="U288" s="303"/>
      <c r="V288" s="303"/>
      <c r="W288" s="303"/>
      <c r="X288" s="303"/>
      <c r="Y288" s="304"/>
    </row>
    <row r="289" spans="1:25" x14ac:dyDescent="0.2">
      <c r="A289" s="133"/>
      <c r="B289" s="147">
        <f>IF(B285&lt;78,'VTG EFF'!$C$5/100,VLOOKUP(B285,'VTG EFF'!$B$5:$G$87,3,FALSE)/100)</f>
        <v>0.997</v>
      </c>
      <c r="C289" s="147">
        <f>IF(C285&lt;78,'VTG EFF'!$C$5/100,VLOOKUP(C285,'VTG EFF'!$B$5:$G$87,3,FALSE)/100)</f>
        <v>0.997</v>
      </c>
      <c r="D289" s="147">
        <f>IF(D285&lt;78,'VTG EFF'!$C$5/100,VLOOKUP(D285,'VTG EFF'!$B$5:$G$87,3,FALSE)/100)</f>
        <v>0.997</v>
      </c>
      <c r="E289" s="147">
        <f>IF(E285&lt;78,'VTG EFF'!$C$5/100,VLOOKUP(E285,'VTG EFF'!$B$5:$G$87,3,FALSE)/100)</f>
        <v>0.997</v>
      </c>
      <c r="F289" s="147">
        <f>IF(F285&lt;78,'VTG EFF'!$C$5/100,VLOOKUP(F285,'VTG EFF'!$B$5:$G$87,3,FALSE)/100)</f>
        <v>0.997</v>
      </c>
      <c r="G289" s="147">
        <f>IF(G285&lt;78,'VTG EFF'!$C$5/100,VLOOKUP(G285,'VTG EFF'!$B$5:$G$87,3,FALSE)/100)</f>
        <v>0.997</v>
      </c>
      <c r="H289" s="147">
        <f>IF(H285&lt;78,'VTG EFF'!$C$5/100,VLOOKUP(H285,'VTG EFF'!$B$5:$G$87,3,FALSE)/100)</f>
        <v>0.997</v>
      </c>
      <c r="I289" s="147">
        <f>IF(I285&lt;78,'VTG EFF'!$C$5/100,VLOOKUP(I285,'VTG EFF'!$B$5:$G$87,3,FALSE)/100)</f>
        <v>0.997</v>
      </c>
      <c r="J289" s="147">
        <f>IF(J285&lt;78,'VTG EFF'!$C$5/100,VLOOKUP(J285,'VTG EFF'!$B$5:$G$87,3,FALSE)/100)</f>
        <v>0.997</v>
      </c>
      <c r="K289" s="147">
        <f>IF(K285&lt;78,'VTG EFF'!$C$5/100,VLOOKUP(K285,'VTG EFF'!$B$5:$G$87,3,FALSE)/100)</f>
        <v>0.997</v>
      </c>
      <c r="L289" s="147">
        <f>IF(L285&lt;78,'VTG EFF'!$C$5/100,VLOOKUP(L285,'VTG EFF'!$B$5:$G$87,3,FALSE)/100)</f>
        <v>0.997</v>
      </c>
      <c r="M289" s="147">
        <f>IF(M285&lt;78,'VTG EFF'!$C$5/100,VLOOKUP(M285,'VTG EFF'!$B$5:$G$87,3,FALSE)/100)</f>
        <v>0.997</v>
      </c>
      <c r="N289" s="147">
        <f>IF(N285&lt;78,'VTG EFF'!$C$5/100,VLOOKUP(N285,'VTG EFF'!$B$5:$G$87,3,FALSE)/100)</f>
        <v>0.997</v>
      </c>
      <c r="O289" s="147">
        <f>IF(O285&lt;78,'VTG EFF'!$C$5/100,VLOOKUP(O285,'VTG EFF'!$B$5:$G$87,3,FALSE)/100)</f>
        <v>0.997</v>
      </c>
      <c r="P289" s="147">
        <f>IF(P285&lt;78,'VTG EFF'!$C$5/100,VLOOKUP(P285,'VTG EFF'!$B$5:$G$87,3,FALSE)/100)</f>
        <v>0.997</v>
      </c>
      <c r="Q289" s="147">
        <f>IF(Q285&lt;78,'VTG EFF'!$C$5/100,VLOOKUP(Q285,'VTG EFF'!$B$5:$G$87,3,FALSE)/100)</f>
        <v>0.997</v>
      </c>
      <c r="R289" s="147">
        <f>IF(R285&lt;78,'VTG EFF'!$C$5/100,VLOOKUP(R285,'VTG EFF'!$B$5:$G$87,3,FALSE)/100)</f>
        <v>0.997</v>
      </c>
      <c r="S289" s="147">
        <f>IF(S285&lt;78,'VTG EFF'!$C$5/100,VLOOKUP(S285,'VTG EFF'!$B$5:$G$87,3,FALSE)/100)</f>
        <v>0.997</v>
      </c>
      <c r="T289" s="147">
        <f>IF(T285&lt;78,'VTG EFF'!$C$5/100,VLOOKUP(T285,'VTG EFF'!$B$5:$G$87,3,FALSE)/100)</f>
        <v>0.997</v>
      </c>
      <c r="U289" s="147">
        <f>IF(U285&lt;78,'VTG EFF'!$C$5/100,VLOOKUP(U285,'VTG EFF'!$B$5:$G$87,3,FALSE)/100)</f>
        <v>0.997</v>
      </c>
      <c r="V289" s="147">
        <f>IF(V285&lt;78,'VTG EFF'!$C$5/100,VLOOKUP(V285,'VTG EFF'!$B$5:$G$87,3,FALSE)/100)</f>
        <v>0.997</v>
      </c>
      <c r="W289" s="147">
        <f>IF(W285&lt;78,'VTG EFF'!$C$5/100,VLOOKUP(W285,'VTG EFF'!$B$5:$G$87,3,FALSE)/100)</f>
        <v>0.997</v>
      </c>
      <c r="X289" s="147">
        <f>IF(X285&lt;78,'VTG EFF'!$C$5/100,VLOOKUP(X285,'VTG EFF'!$B$5:$G$87,3,FALSE)/100)</f>
        <v>0.997</v>
      </c>
      <c r="Y289" s="147">
        <f>IF(Y285&lt;78,'VTG EFF'!$C$5/100,VLOOKUP(Y285,'VTG EFF'!$B$5:$G$87,3,FALSE)/100)</f>
        <v>0.997</v>
      </c>
    </row>
    <row r="290" spans="1:25" x14ac:dyDescent="0.2">
      <c r="A290" s="302" t="s">
        <v>242</v>
      </c>
      <c r="B290" s="303"/>
      <c r="C290" s="303"/>
      <c r="D290" s="303"/>
      <c r="E290" s="303"/>
      <c r="F290" s="303"/>
      <c r="G290" s="303"/>
      <c r="H290" s="303"/>
      <c r="I290" s="303"/>
      <c r="J290" s="303"/>
      <c r="K290" s="303"/>
      <c r="L290" s="303"/>
      <c r="M290" s="303"/>
      <c r="N290" s="303"/>
      <c r="O290" s="303"/>
      <c r="P290" s="303"/>
      <c r="Q290" s="303"/>
      <c r="R290" s="303"/>
      <c r="S290" s="303"/>
      <c r="T290" s="303"/>
      <c r="U290" s="303"/>
      <c r="V290" s="303"/>
      <c r="W290" s="303"/>
      <c r="X290" s="303"/>
      <c r="Y290" s="304"/>
    </row>
    <row r="291" spans="1:25" x14ac:dyDescent="0.2">
      <c r="A291" s="133"/>
      <c r="B291" s="147">
        <f>IF(B285&lt;78,'VTG EFF'!$C$5/100,VLOOKUP(B285,'VTG EFF'!$B$5:$G$87,4,FALSE)/100)</f>
        <v>0.997</v>
      </c>
      <c r="C291" s="147">
        <f>IF(C285&lt;78,'VTG EFF'!$C$5/100,VLOOKUP(C285,'VTG EFF'!$B$5:$G$87,4,FALSE)/100)</f>
        <v>0.997</v>
      </c>
      <c r="D291" s="147">
        <f>IF(D285&lt;78,'VTG EFF'!$C$5/100,VLOOKUP(D285,'VTG EFF'!$B$5:$G$87,4,FALSE)/100)</f>
        <v>0.997</v>
      </c>
      <c r="E291" s="147">
        <f>IF(E285&lt;78,'VTG EFF'!$C$5/100,VLOOKUP(E285,'VTG EFF'!$B$5:$G$87,4,FALSE)/100)</f>
        <v>0.997</v>
      </c>
      <c r="F291" s="147">
        <f>IF(F285&lt;78,'VTG EFF'!$C$5/100,VLOOKUP(F285,'VTG EFF'!$B$5:$G$87,4,FALSE)/100)</f>
        <v>0.997</v>
      </c>
      <c r="G291" s="147">
        <f>IF(G285&lt;78,'VTG EFF'!$C$5/100,VLOOKUP(G285,'VTG EFF'!$B$5:$G$87,4,FALSE)/100)</f>
        <v>0.997</v>
      </c>
      <c r="H291" s="147">
        <f>IF(H285&lt;78,'VTG EFF'!$C$5/100,VLOOKUP(H285,'VTG EFF'!$B$5:$G$87,4,FALSE)/100)</f>
        <v>0.997</v>
      </c>
      <c r="I291" s="147">
        <f>IF(I285&lt;78,'VTG EFF'!$C$5/100,VLOOKUP(I285,'VTG EFF'!$B$5:$G$87,4,FALSE)/100)</f>
        <v>0.997</v>
      </c>
      <c r="J291" s="147">
        <f>IF(J285&lt;78,'VTG EFF'!$C$5/100,VLOOKUP(J285,'VTG EFF'!$B$5:$G$87,4,FALSE)/100)</f>
        <v>0.997</v>
      </c>
      <c r="K291" s="147">
        <f>IF(K285&lt;78,'VTG EFF'!$C$5/100,VLOOKUP(K285,'VTG EFF'!$B$5:$G$87,4,FALSE)/100)</f>
        <v>0.997</v>
      </c>
      <c r="L291" s="147">
        <f>IF(L285&lt;78,'VTG EFF'!$C$5/100,VLOOKUP(L285,'VTG EFF'!$B$5:$G$87,4,FALSE)/100)</f>
        <v>0.997</v>
      </c>
      <c r="M291" s="147">
        <f>IF(M285&lt;78,'VTG EFF'!$C$5/100,VLOOKUP(M285,'VTG EFF'!$B$5:$G$87,4,FALSE)/100)</f>
        <v>0.997</v>
      </c>
      <c r="N291" s="147">
        <f>IF(N285&lt;78,'VTG EFF'!$C$5/100,VLOOKUP(N285,'VTG EFF'!$B$5:$G$87,4,FALSE)/100)</f>
        <v>0.997</v>
      </c>
      <c r="O291" s="147">
        <f>IF(O285&lt;78,'VTG EFF'!$C$5/100,VLOOKUP(O285,'VTG EFF'!$B$5:$G$87,4,FALSE)/100)</f>
        <v>0.997</v>
      </c>
      <c r="P291" s="147">
        <f>IF(P285&lt;78,'VTG EFF'!$C$5/100,VLOOKUP(P285,'VTG EFF'!$B$5:$G$87,4,FALSE)/100)</f>
        <v>0.997</v>
      </c>
      <c r="Q291" s="147">
        <f>IF(Q285&lt;78,'VTG EFF'!$C$5/100,VLOOKUP(Q285,'VTG EFF'!$B$5:$G$87,4,FALSE)/100)</f>
        <v>0.997</v>
      </c>
      <c r="R291" s="147">
        <f>IF(R285&lt;78,'VTG EFF'!$C$5/100,VLOOKUP(R285,'VTG EFF'!$B$5:$G$87,4,FALSE)/100)</f>
        <v>0.997</v>
      </c>
      <c r="S291" s="147">
        <f>IF(S285&lt;78,'VTG EFF'!$C$5/100,VLOOKUP(S285,'VTG EFF'!$B$5:$G$87,4,FALSE)/100)</f>
        <v>0.997</v>
      </c>
      <c r="T291" s="147">
        <f>IF(T285&lt;78,'VTG EFF'!$C$5/100,VLOOKUP(T285,'VTG EFF'!$B$5:$G$87,4,FALSE)/100)</f>
        <v>0.997</v>
      </c>
      <c r="U291" s="147">
        <f>IF(U285&lt;78,'VTG EFF'!$C$5/100,VLOOKUP(U285,'VTG EFF'!$B$5:$G$87,4,FALSE)/100)</f>
        <v>0.997</v>
      </c>
      <c r="V291" s="147">
        <f>IF(V285&lt;78,'VTG EFF'!$C$5/100,VLOOKUP(V285,'VTG EFF'!$B$5:$G$87,4,FALSE)/100)</f>
        <v>0.997</v>
      </c>
      <c r="W291" s="147">
        <f>IF(W285&lt;78,'VTG EFF'!$C$5/100,VLOOKUP(W285,'VTG EFF'!$B$5:$G$87,4,FALSE)/100)</f>
        <v>0.997</v>
      </c>
      <c r="X291" s="147">
        <f>IF(X285&lt;78,'VTG EFF'!$C$5/100,VLOOKUP(X285,'VTG EFF'!$B$5:$G$87,4,FALSE)/100)</f>
        <v>0.997</v>
      </c>
      <c r="Y291" s="147">
        <f>IF(Y285&lt;78,'VTG EFF'!$C$5/100,VLOOKUP(Y285,'VTG EFF'!$B$5:$G$87,4,FALSE)/100)</f>
        <v>0.997</v>
      </c>
    </row>
    <row r="292" spans="1:25" x14ac:dyDescent="0.2">
      <c r="A292" s="302" t="s">
        <v>243</v>
      </c>
      <c r="B292" s="303"/>
      <c r="C292" s="303"/>
      <c r="D292" s="303"/>
      <c r="E292" s="303"/>
      <c r="F292" s="303"/>
      <c r="G292" s="303"/>
      <c r="H292" s="303"/>
      <c r="I292" s="303"/>
      <c r="J292" s="303"/>
      <c r="K292" s="303"/>
      <c r="L292" s="303"/>
      <c r="M292" s="303"/>
      <c r="N292" s="303"/>
      <c r="O292" s="303"/>
      <c r="P292" s="303"/>
      <c r="Q292" s="303"/>
      <c r="R292" s="303"/>
      <c r="S292" s="303"/>
      <c r="T292" s="303"/>
      <c r="U292" s="303"/>
      <c r="V292" s="303"/>
      <c r="W292" s="303"/>
      <c r="X292" s="303"/>
      <c r="Y292" s="304"/>
    </row>
    <row r="293" spans="1:25" x14ac:dyDescent="0.2">
      <c r="A293" s="133"/>
      <c r="B293" s="147">
        <f>IF(B285&lt;78,'VTG EFF'!$C$5/100,VLOOKUP(B285,'VTG EFF'!$B$5:$G$87,5,FALSE)/100)</f>
        <v>0.997</v>
      </c>
      <c r="C293" s="147">
        <f>IF(C285&lt;78,'VTG EFF'!$C$5/100,VLOOKUP(C285,'VTG EFF'!$B$5:$G$87,5,FALSE)/100)</f>
        <v>0.997</v>
      </c>
      <c r="D293" s="147">
        <f>IF(D285&lt;78,'VTG EFF'!$C$5/100,VLOOKUP(D285,'VTG EFF'!$B$5:$G$87,5,FALSE)/100)</f>
        <v>0.997</v>
      </c>
      <c r="E293" s="147">
        <f>IF(E285&lt;78,'VTG EFF'!$C$5/100,VLOOKUP(E285,'VTG EFF'!$B$5:$G$87,5,FALSE)/100)</f>
        <v>0.997</v>
      </c>
      <c r="F293" s="147">
        <f>IF(F285&lt;78,'VTG EFF'!$C$5/100,VLOOKUP(F285,'VTG EFF'!$B$5:$G$87,5,FALSE)/100)</f>
        <v>0.997</v>
      </c>
      <c r="G293" s="147">
        <f>IF(G285&lt;78,'VTG EFF'!$C$5/100,VLOOKUP(G285,'VTG EFF'!$B$5:$G$87,5,FALSE)/100)</f>
        <v>0.997</v>
      </c>
      <c r="H293" s="147">
        <f>IF(H285&lt;78,'VTG EFF'!$C$5/100,VLOOKUP(H285,'VTG EFF'!$B$5:$G$87,5,FALSE)/100)</f>
        <v>0.997</v>
      </c>
      <c r="I293" s="147">
        <f>IF(I285&lt;78,'VTG EFF'!$C$5/100,VLOOKUP(I285,'VTG EFF'!$B$5:$G$87,5,FALSE)/100)</f>
        <v>0.997</v>
      </c>
      <c r="J293" s="147">
        <f>IF(J285&lt;78,'VTG EFF'!$C$5/100,VLOOKUP(J285,'VTG EFF'!$B$5:$G$87,5,FALSE)/100)</f>
        <v>0.997</v>
      </c>
      <c r="K293" s="147">
        <f>IF(K285&lt;78,'VTG EFF'!$C$5/100,VLOOKUP(K285,'VTG EFF'!$B$5:$G$87,5,FALSE)/100)</f>
        <v>0.997</v>
      </c>
      <c r="L293" s="147">
        <f>IF(L285&lt;78,'VTG EFF'!$C$5/100,VLOOKUP(L285,'VTG EFF'!$B$5:$G$87,5,FALSE)/100)</f>
        <v>0.997</v>
      </c>
      <c r="M293" s="147">
        <f>IF(M285&lt;78,'VTG EFF'!$C$5/100,VLOOKUP(M285,'VTG EFF'!$B$5:$G$87,5,FALSE)/100)</f>
        <v>0.997</v>
      </c>
      <c r="N293" s="147">
        <f>IF(N285&lt;78,'VTG EFF'!$C$5/100,VLOOKUP(N285,'VTG EFF'!$B$5:$G$87,5,FALSE)/100)</f>
        <v>0.997</v>
      </c>
      <c r="O293" s="147">
        <f>IF(O285&lt;78,'VTG EFF'!$C$5/100,VLOOKUP(O285,'VTG EFF'!$B$5:$G$87,5,FALSE)/100)</f>
        <v>0.997</v>
      </c>
      <c r="P293" s="147">
        <f>IF(P285&lt;78,'VTG EFF'!$C$5/100,VLOOKUP(P285,'VTG EFF'!$B$5:$G$87,5,FALSE)/100)</f>
        <v>0.997</v>
      </c>
      <c r="Q293" s="147">
        <f>IF(Q285&lt;78,'VTG EFF'!$C$5/100,VLOOKUP(Q285,'VTG EFF'!$B$5:$G$87,5,FALSE)/100)</f>
        <v>0.997</v>
      </c>
      <c r="R293" s="147">
        <f>IF(R285&lt;78,'VTG EFF'!$C$5/100,VLOOKUP(R285,'VTG EFF'!$B$5:$G$87,5,FALSE)/100)</f>
        <v>0.997</v>
      </c>
      <c r="S293" s="147">
        <f>IF(S285&lt;78,'VTG EFF'!$C$5/100,VLOOKUP(S285,'VTG EFF'!$B$5:$G$87,5,FALSE)/100)</f>
        <v>0.997</v>
      </c>
      <c r="T293" s="147">
        <f>IF(T285&lt;78,'VTG EFF'!$C$5/100,VLOOKUP(T285,'VTG EFF'!$B$5:$G$87,5,FALSE)/100)</f>
        <v>0.997</v>
      </c>
      <c r="U293" s="147">
        <f>IF(U285&lt;78,'VTG EFF'!$C$5/100,VLOOKUP(U285,'VTG EFF'!$B$5:$G$87,5,FALSE)/100)</f>
        <v>0.997</v>
      </c>
      <c r="V293" s="147">
        <f>IF(V285&lt;78,'VTG EFF'!$C$5/100,VLOOKUP(V285,'VTG EFF'!$B$5:$G$87,5,FALSE)/100)</f>
        <v>0.997</v>
      </c>
      <c r="W293" s="147">
        <f>IF(W285&lt;78,'VTG EFF'!$C$5/100,VLOOKUP(W285,'VTG EFF'!$B$5:$G$87,5,FALSE)/100)</f>
        <v>0.997</v>
      </c>
      <c r="X293" s="147">
        <f>IF(X285&lt;78,'VTG EFF'!$C$5/100,VLOOKUP(X285,'VTG EFF'!$B$5:$G$87,5,FALSE)/100)</f>
        <v>0.997</v>
      </c>
      <c r="Y293" s="147">
        <f>IF(Y285&lt;78,'VTG EFF'!$C$5/100,VLOOKUP(Y285,'VTG EFF'!$B$5:$G$87,5,FALSE)/100)</f>
        <v>0.997</v>
      </c>
    </row>
    <row r="294" spans="1:25" x14ac:dyDescent="0.2">
      <c r="A294" s="302" t="s">
        <v>244</v>
      </c>
      <c r="B294" s="303"/>
      <c r="C294" s="303"/>
      <c r="D294" s="303"/>
      <c r="E294" s="303"/>
      <c r="F294" s="303"/>
      <c r="G294" s="303"/>
      <c r="H294" s="303"/>
      <c r="I294" s="303"/>
      <c r="J294" s="303"/>
      <c r="K294" s="303"/>
      <c r="L294" s="303"/>
      <c r="M294" s="303"/>
      <c r="N294" s="303"/>
      <c r="O294" s="303"/>
      <c r="P294" s="303"/>
      <c r="Q294" s="303"/>
      <c r="R294" s="303"/>
      <c r="S294" s="303"/>
      <c r="T294" s="303"/>
      <c r="U294" s="303"/>
      <c r="V294" s="303"/>
      <c r="W294" s="303"/>
      <c r="X294" s="303"/>
      <c r="Y294" s="304"/>
    </row>
    <row r="295" spans="1:25" x14ac:dyDescent="0.2">
      <c r="A295" s="133"/>
      <c r="B295" s="147">
        <f>IF(B285&lt;78,'VTG EFF'!$C$5/100,VLOOKUP(B285,'VTG EFF'!$B$5:$G$87,6,FALSE)/100)</f>
        <v>0.997</v>
      </c>
      <c r="C295" s="147">
        <f>IF(C285&lt;78,'VTG EFF'!$C$5/100,VLOOKUP(C285,'VTG EFF'!$B$5:$G$87,6,FALSE)/100)</f>
        <v>0.997</v>
      </c>
      <c r="D295" s="147">
        <f>IF(D285&lt;78,'VTG EFF'!$C$5/100,VLOOKUP(D285,'VTG EFF'!$B$5:$G$87,6,FALSE)/100)</f>
        <v>0.997</v>
      </c>
      <c r="E295" s="147">
        <f>IF(E285&lt;78,'VTG EFF'!$C$5/100,VLOOKUP(E285,'VTG EFF'!$B$5:$G$87,6,FALSE)/100)</f>
        <v>0.997</v>
      </c>
      <c r="F295" s="147">
        <f>IF(F285&lt;78,'VTG EFF'!$C$5/100,VLOOKUP(F285,'VTG EFF'!$B$5:$G$87,6,FALSE)/100)</f>
        <v>0.997</v>
      </c>
      <c r="G295" s="147">
        <f>IF(G285&lt;78,'VTG EFF'!$C$5/100,VLOOKUP(G285,'VTG EFF'!$B$5:$G$87,6,FALSE)/100)</f>
        <v>0.997</v>
      </c>
      <c r="H295" s="147">
        <f>IF(H285&lt;78,'VTG EFF'!$C$5/100,VLOOKUP(H285,'VTG EFF'!$B$5:$G$87,6,FALSE)/100)</f>
        <v>0.997</v>
      </c>
      <c r="I295" s="147">
        <f>IF(I285&lt;78,'VTG EFF'!$C$5/100,VLOOKUP(I285,'VTG EFF'!$B$5:$G$87,6,FALSE)/100)</f>
        <v>0.997</v>
      </c>
      <c r="J295" s="147">
        <f>IF(J285&lt;78,'VTG EFF'!$C$5/100,VLOOKUP(J285,'VTG EFF'!$B$5:$G$87,6,FALSE)/100)</f>
        <v>0.997</v>
      </c>
      <c r="K295" s="147">
        <f>IF(K285&lt;78,'VTG EFF'!$C$5/100,VLOOKUP(K285,'VTG EFF'!$B$5:$G$87,6,FALSE)/100)</f>
        <v>0.997</v>
      </c>
      <c r="L295" s="147">
        <f>IF(L285&lt;78,'VTG EFF'!$C$5/100,VLOOKUP(L285,'VTG EFF'!$B$5:$G$87,6,FALSE)/100)</f>
        <v>0.997</v>
      </c>
      <c r="M295" s="147">
        <f>IF(M285&lt;78,'VTG EFF'!$C$5/100,VLOOKUP(M285,'VTG EFF'!$B$5:$G$87,6,FALSE)/100)</f>
        <v>0.997</v>
      </c>
      <c r="N295" s="147">
        <f>IF(N285&lt;78,'VTG EFF'!$C$5/100,VLOOKUP(N285,'VTG EFF'!$B$5:$G$87,6,FALSE)/100)</f>
        <v>0.997</v>
      </c>
      <c r="O295" s="147">
        <f>IF(O285&lt;78,'VTG EFF'!$C$5/100,VLOOKUP(O285,'VTG EFF'!$B$5:$G$87,6,FALSE)/100)</f>
        <v>0.997</v>
      </c>
      <c r="P295" s="147">
        <f>IF(P285&lt;78,'VTG EFF'!$C$5/100,VLOOKUP(P285,'VTG EFF'!$B$5:$G$87,6,FALSE)/100)</f>
        <v>0.997</v>
      </c>
      <c r="Q295" s="147">
        <f>IF(Q285&lt;78,'VTG EFF'!$C$5/100,VLOOKUP(Q285,'VTG EFF'!$B$5:$G$87,6,FALSE)/100)</f>
        <v>0.997</v>
      </c>
      <c r="R295" s="147">
        <f>IF(R285&lt;78,'VTG EFF'!$C$5/100,VLOOKUP(R285,'VTG EFF'!$B$5:$G$87,6,FALSE)/100)</f>
        <v>0.997</v>
      </c>
      <c r="S295" s="147">
        <f>IF(S285&lt;78,'VTG EFF'!$C$5/100,VLOOKUP(S285,'VTG EFF'!$B$5:$G$87,6,FALSE)/100)</f>
        <v>0.997</v>
      </c>
      <c r="T295" s="147">
        <f>IF(T285&lt;78,'VTG EFF'!$C$5/100,VLOOKUP(T285,'VTG EFF'!$B$5:$G$87,6,FALSE)/100)</f>
        <v>0.997</v>
      </c>
      <c r="U295" s="147">
        <f>IF(U285&lt;78,'VTG EFF'!$C$5/100,VLOOKUP(U285,'VTG EFF'!$B$5:$G$87,6,FALSE)/100)</f>
        <v>0.997</v>
      </c>
      <c r="V295" s="147">
        <f>IF(V285&lt;78,'VTG EFF'!$C$5/100,VLOOKUP(V285,'VTG EFF'!$B$5:$G$87,6,FALSE)/100)</f>
        <v>0.997</v>
      </c>
      <c r="W295" s="147">
        <f>IF(W285&lt;78,'VTG EFF'!$C$5/100,VLOOKUP(W285,'VTG EFF'!$B$5:$G$87,6,FALSE)/100)</f>
        <v>0.997</v>
      </c>
      <c r="X295" s="147">
        <f>IF(X285&lt;78,'VTG EFF'!$C$5/100,VLOOKUP(X285,'VTG EFF'!$B$5:$G$87,6,FALSE)/100)</f>
        <v>0.997</v>
      </c>
      <c r="Y295" s="147">
        <f>IF(Y285&lt;78,'VTG EFF'!$C$5/100,VLOOKUP(Y285,'VTG EFF'!$B$5:$G$87,6,FALSE)/100)</f>
        <v>0.997</v>
      </c>
    </row>
    <row r="296" spans="1:25" x14ac:dyDescent="0.2">
      <c r="A296" s="305" t="s">
        <v>228</v>
      </c>
      <c r="B296" s="306"/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7"/>
    </row>
    <row r="297" spans="1:25" x14ac:dyDescent="0.2">
      <c r="A297" s="133"/>
      <c r="B297" s="135">
        <f>IF(B285=0,0,VLOOKUP(B281,'BLD LOAD'!$B$4:$C$104,2,FALSE))</f>
        <v>1150684.9315068494</v>
      </c>
      <c r="C297" s="135">
        <f>IF(C285=0,0,VLOOKUP(C281,'BLD LOAD'!$B$4:$C$104,2,FALSE))</f>
        <v>1315068.493150685</v>
      </c>
      <c r="D297" s="135">
        <f>IF(D285=0,0,VLOOKUP(D281,'BLD LOAD'!$B$4:$C$104,2,FALSE))</f>
        <v>1479452.0547945206</v>
      </c>
      <c r="E297" s="135">
        <f>IF(E285=0,0,VLOOKUP(E281,'BLD LOAD'!$B$4:$C$104,2,FALSE))</f>
        <v>1479452.0547945206</v>
      </c>
      <c r="F297" s="135">
        <f>IF(F285=0,0,VLOOKUP(F281,'BLD LOAD'!$B$4:$C$104,2,FALSE))</f>
        <v>1643835.6164383562</v>
      </c>
      <c r="G297" s="135">
        <f>IF(G285=0,0,VLOOKUP(G281,'BLD LOAD'!$B$4:$C$104,2,FALSE))</f>
        <v>1479452.0547945206</v>
      </c>
      <c r="H297" s="135">
        <f>IF(H285=0,0,VLOOKUP(H281,'BLD LOAD'!$B$4:$C$104,2,FALSE))</f>
        <v>1315068.493150685</v>
      </c>
      <c r="I297" s="135">
        <f>IF(I285=0,0,VLOOKUP(I281,'BLD LOAD'!$B$4:$C$104,2,FALSE))</f>
        <v>1150684.9315068494</v>
      </c>
      <c r="J297" s="135">
        <f>IF(J285=0,0,VLOOKUP(J281,'BLD LOAD'!$B$4:$C$104,2,FALSE))</f>
        <v>0</v>
      </c>
      <c r="K297" s="135">
        <f>IF(K285=0,0,VLOOKUP(K281,'BLD LOAD'!$B$4:$C$104,2,FALSE))</f>
        <v>0</v>
      </c>
      <c r="L297" s="135">
        <f>IF(L285=0,0,VLOOKUP(L281,'BLD LOAD'!$B$4:$C$104,2,FALSE))</f>
        <v>0</v>
      </c>
      <c r="M297" s="135">
        <f>IF(M285=0,0,VLOOKUP(M281,'BLD LOAD'!$B$4:$C$104,2,FALSE))</f>
        <v>0</v>
      </c>
      <c r="N297" s="135">
        <f>IF(N285=0,0,VLOOKUP(N281,'BLD LOAD'!$B$4:$C$104,2,FALSE))</f>
        <v>0</v>
      </c>
      <c r="O297" s="135">
        <f>IF(O285=0,0,VLOOKUP(O281,'BLD LOAD'!$B$4:$C$104,2,FALSE))</f>
        <v>0</v>
      </c>
      <c r="P297" s="135">
        <f>IF(P285=0,0,VLOOKUP(P281,'BLD LOAD'!$B$4:$C$104,2,FALSE))</f>
        <v>0</v>
      </c>
      <c r="Q297" s="135">
        <f>IF(Q285=0,0,VLOOKUP(Q281,'BLD LOAD'!$B$4:$C$104,2,FALSE))</f>
        <v>0</v>
      </c>
      <c r="R297" s="135">
        <f>IF(R285=0,0,VLOOKUP(R281,'BLD LOAD'!$B$4:$C$104,2,FALSE))</f>
        <v>0</v>
      </c>
      <c r="S297" s="135">
        <f>IF(S285=0,0,VLOOKUP(S281,'BLD LOAD'!$B$4:$C$104,2,FALSE))</f>
        <v>0</v>
      </c>
      <c r="T297" s="135">
        <f>IF(T285=0,0,VLOOKUP(T281,'BLD LOAD'!$B$4:$C$104,2,FALSE))</f>
        <v>0</v>
      </c>
      <c r="U297" s="135">
        <f>IF(U285=0,0,VLOOKUP(U281,'BLD LOAD'!$B$4:$C$104,2,FALSE))</f>
        <v>0</v>
      </c>
      <c r="V297" s="135">
        <f>IF(V285=0,0,VLOOKUP(V281,'BLD LOAD'!$B$4:$C$104,2,FALSE))</f>
        <v>0</v>
      </c>
      <c r="W297" s="135">
        <f>IF(W285=0,0,VLOOKUP(W281,'BLD LOAD'!$B$4:$C$104,2,FALSE))</f>
        <v>0</v>
      </c>
      <c r="X297" s="135">
        <f>IF(X285=0,0,VLOOKUP(X281,'BLD LOAD'!$B$4:$C$104,2,FALSE))</f>
        <v>0</v>
      </c>
      <c r="Y297" s="135">
        <f>IF(Y285=0,0,VLOOKUP(Y281,'BLD LOAD'!$B$4:$C$104,2,FALSE))</f>
        <v>0</v>
      </c>
    </row>
    <row r="298" spans="1:25" x14ac:dyDescent="0.2">
      <c r="A298" s="305" t="s">
        <v>250</v>
      </c>
      <c r="B298" s="306"/>
      <c r="C298" s="306"/>
      <c r="D298" s="306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306"/>
      <c r="R298" s="306"/>
      <c r="S298" s="306"/>
      <c r="T298" s="306"/>
      <c r="U298" s="306"/>
      <c r="V298" s="306"/>
      <c r="W298" s="306"/>
      <c r="X298" s="306"/>
      <c r="Y298" s="307"/>
    </row>
    <row r="299" spans="1:25" x14ac:dyDescent="0.2">
      <c r="A299" s="133"/>
      <c r="B299" s="135">
        <f>$K$3*B287*VLOOKUP(CALCULATOR!$C$21,'VTG EFF'!$P$4:$Q$10,2)*0.2</f>
        <v>3190400</v>
      </c>
      <c r="C299" s="135">
        <f>$K$3*C287*VLOOKUP(CALCULATOR!$C$21,'VTG EFF'!$P$4:$Q$10,2)*0.2</f>
        <v>3190400</v>
      </c>
      <c r="D299" s="135">
        <f>$K$3*D287*VLOOKUP(CALCULATOR!$C$21,'VTG EFF'!$P$4:$Q$10,2)*0.2</f>
        <v>3190400</v>
      </c>
      <c r="E299" s="135">
        <f>$K$3*E287*VLOOKUP(CALCULATOR!$C$21,'VTG EFF'!$P$4:$Q$10,2)*0.2</f>
        <v>3190400</v>
      </c>
      <c r="F299" s="135">
        <f>$K$3*F287*VLOOKUP(CALCULATOR!$C$21,'VTG EFF'!$P$4:$Q$10,2)*0.2</f>
        <v>3190400</v>
      </c>
      <c r="G299" s="135">
        <f>$K$3*G287*VLOOKUP(CALCULATOR!$C$21,'VTG EFF'!$P$4:$Q$10,2)*0.2</f>
        <v>3190400</v>
      </c>
      <c r="H299" s="135">
        <f>$K$3*H287*VLOOKUP(CALCULATOR!$C$21,'VTG EFF'!$P$4:$Q$10,2)*0.2</f>
        <v>3190400</v>
      </c>
      <c r="I299" s="135">
        <f>$K$3*I287*VLOOKUP(CALCULATOR!$C$21,'VTG EFF'!$P$4:$Q$10,2)*0.2</f>
        <v>3190400</v>
      </c>
      <c r="J299" s="135">
        <f>$K$3*J287*VLOOKUP(CALCULATOR!$C$21,'VTG EFF'!$P$4:$Q$10,2)*0.2</f>
        <v>3190400</v>
      </c>
      <c r="K299" s="135">
        <f>$K$3*K287*VLOOKUP(CALCULATOR!$C$21,'VTG EFF'!$P$4:$Q$10,2)*0.2</f>
        <v>3190400</v>
      </c>
      <c r="L299" s="135">
        <f>$K$3*L287*VLOOKUP(CALCULATOR!$C$21,'VTG EFF'!$P$4:$Q$10,2)*0.2</f>
        <v>3190400</v>
      </c>
      <c r="M299" s="135">
        <f>$K$3*M287*VLOOKUP(CALCULATOR!$C$21,'VTG EFF'!$P$4:$Q$10,2)*0.2</f>
        <v>3190400</v>
      </c>
      <c r="N299" s="135">
        <f>$K$3*N287*VLOOKUP(CALCULATOR!$C$21,'VTG EFF'!$P$4:$Q$10,2)*0.2</f>
        <v>3190400</v>
      </c>
      <c r="O299" s="135">
        <f>$K$3*O287*VLOOKUP(CALCULATOR!$C$21,'VTG EFF'!$P$4:$Q$10,2)*0.2</f>
        <v>3190400</v>
      </c>
      <c r="P299" s="135">
        <f>$K$3*P287*VLOOKUP(CALCULATOR!$C$21,'VTG EFF'!$P$4:$Q$10,2)*0.2</f>
        <v>3190400</v>
      </c>
      <c r="Q299" s="135">
        <f>$K$3*Q287*VLOOKUP(CALCULATOR!$C$21,'VTG EFF'!$P$4:$Q$10,2)*0.2</f>
        <v>3190400</v>
      </c>
      <c r="R299" s="135">
        <f>$K$3*R287*VLOOKUP(CALCULATOR!$C$21,'VTG EFF'!$P$4:$Q$10,2)*0.2</f>
        <v>3190400</v>
      </c>
      <c r="S299" s="135">
        <f>$K$3*S287*VLOOKUP(CALCULATOR!$C$21,'VTG EFF'!$P$4:$Q$10,2)*0.2</f>
        <v>3190400</v>
      </c>
      <c r="T299" s="135">
        <f>$K$3*T287*VLOOKUP(CALCULATOR!$C$21,'VTG EFF'!$P$4:$Q$10,2)*0.2</f>
        <v>3190400</v>
      </c>
      <c r="U299" s="135">
        <f>$K$3*U287*VLOOKUP(CALCULATOR!$C$21,'VTG EFF'!$P$4:$Q$10,2)*0.2</f>
        <v>3190400</v>
      </c>
      <c r="V299" s="135">
        <f>$K$3*V287*VLOOKUP(CALCULATOR!$C$21,'VTG EFF'!$P$4:$Q$10,2)*0.2</f>
        <v>3190400</v>
      </c>
      <c r="W299" s="135">
        <f>$K$3*W287*VLOOKUP(CALCULATOR!$C$21,'VTG EFF'!$P$4:$Q$10,2)*0.2</f>
        <v>3190400</v>
      </c>
      <c r="X299" s="135">
        <f>$K$3*X287*VLOOKUP(CALCULATOR!$C$21,'VTG EFF'!$P$4:$Q$10,2)*0.2</f>
        <v>3190400</v>
      </c>
      <c r="Y299" s="135">
        <f>$K$3*Y287*VLOOKUP(CALCULATOR!$C$21,'VTG EFF'!$P$4:$Q$10,2)*0.2</f>
        <v>3190400</v>
      </c>
    </row>
    <row r="300" spans="1:25" x14ac:dyDescent="0.2">
      <c r="A300" s="305" t="s">
        <v>251</v>
      </c>
      <c r="B300" s="306"/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7"/>
    </row>
    <row r="301" spans="1:25" x14ac:dyDescent="0.2">
      <c r="A301" s="133"/>
      <c r="B301" s="135">
        <f>$K$3*B289*VLOOKUP(CALCULATOR!$C$21,'VTG EFF'!$P$4:$Q$10,2)*0.4</f>
        <v>6380800</v>
      </c>
      <c r="C301" s="135">
        <f>$K$3*C289*VLOOKUP(CALCULATOR!$C$21,'VTG EFF'!$P$4:$Q$10,2)*0.4</f>
        <v>6380800</v>
      </c>
      <c r="D301" s="135">
        <f>$K$3*D289*VLOOKUP(CALCULATOR!$C$21,'VTG EFF'!$P$4:$Q$10,2)*0.4</f>
        <v>6380800</v>
      </c>
      <c r="E301" s="135">
        <f>$K$3*E289*VLOOKUP(CALCULATOR!$C$21,'VTG EFF'!$P$4:$Q$10,2)*0.4</f>
        <v>6380800</v>
      </c>
      <c r="F301" s="135">
        <f>$K$3*F289*VLOOKUP(CALCULATOR!$C$21,'VTG EFF'!$P$4:$Q$10,2)*0.4</f>
        <v>6380800</v>
      </c>
      <c r="G301" s="135">
        <f>$K$3*G289*VLOOKUP(CALCULATOR!$C$21,'VTG EFF'!$P$4:$Q$10,2)*0.4</f>
        <v>6380800</v>
      </c>
      <c r="H301" s="135">
        <f>$K$3*H289*VLOOKUP(CALCULATOR!$C$21,'VTG EFF'!$P$4:$Q$10,2)*0.4</f>
        <v>6380800</v>
      </c>
      <c r="I301" s="135">
        <f>$K$3*I289*VLOOKUP(CALCULATOR!$C$21,'VTG EFF'!$P$4:$Q$10,2)*0.4</f>
        <v>6380800</v>
      </c>
      <c r="J301" s="135">
        <f>$K$3*J289*VLOOKUP(CALCULATOR!$C$21,'VTG EFF'!$P$4:$Q$10,2)*0.4</f>
        <v>6380800</v>
      </c>
      <c r="K301" s="135">
        <f>$K$3*K289*VLOOKUP(CALCULATOR!$C$21,'VTG EFF'!$P$4:$Q$10,2)*0.4</f>
        <v>6380800</v>
      </c>
      <c r="L301" s="135">
        <f>$K$3*L289*VLOOKUP(CALCULATOR!$C$21,'VTG EFF'!$P$4:$Q$10,2)*0.4</f>
        <v>6380800</v>
      </c>
      <c r="M301" s="135">
        <f>$K$3*M289*VLOOKUP(CALCULATOR!$C$21,'VTG EFF'!$P$4:$Q$10,2)*0.4</f>
        <v>6380800</v>
      </c>
      <c r="N301" s="135">
        <f>$K$3*N289*VLOOKUP(CALCULATOR!$C$21,'VTG EFF'!$P$4:$Q$10,2)*0.4</f>
        <v>6380800</v>
      </c>
      <c r="O301" s="135">
        <f>$K$3*O289*VLOOKUP(CALCULATOR!$C$21,'VTG EFF'!$P$4:$Q$10,2)*0.4</f>
        <v>6380800</v>
      </c>
      <c r="P301" s="135">
        <f>$K$3*P289*VLOOKUP(CALCULATOR!$C$21,'VTG EFF'!$P$4:$Q$10,2)*0.4</f>
        <v>6380800</v>
      </c>
      <c r="Q301" s="135">
        <f>$K$3*Q289*VLOOKUP(CALCULATOR!$C$21,'VTG EFF'!$P$4:$Q$10,2)*0.4</f>
        <v>6380800</v>
      </c>
      <c r="R301" s="135">
        <f>$K$3*R289*VLOOKUP(CALCULATOR!$C$21,'VTG EFF'!$P$4:$Q$10,2)*0.4</f>
        <v>6380800</v>
      </c>
      <c r="S301" s="135">
        <f>$K$3*S289*VLOOKUP(CALCULATOR!$C$21,'VTG EFF'!$P$4:$Q$10,2)*0.4</f>
        <v>6380800</v>
      </c>
      <c r="T301" s="135">
        <f>$K$3*T289*VLOOKUP(CALCULATOR!$C$21,'VTG EFF'!$P$4:$Q$10,2)*0.4</f>
        <v>6380800</v>
      </c>
      <c r="U301" s="135">
        <f>$K$3*U289*VLOOKUP(CALCULATOR!$C$21,'VTG EFF'!$P$4:$Q$10,2)*0.4</f>
        <v>6380800</v>
      </c>
      <c r="V301" s="135">
        <f>$K$3*V289*VLOOKUP(CALCULATOR!$C$21,'VTG EFF'!$P$4:$Q$10,2)*0.4</f>
        <v>6380800</v>
      </c>
      <c r="W301" s="135">
        <f>$K$3*W289*VLOOKUP(CALCULATOR!$C$21,'VTG EFF'!$P$4:$Q$10,2)*0.4</f>
        <v>6380800</v>
      </c>
      <c r="X301" s="135">
        <f>$K$3*X289*VLOOKUP(CALCULATOR!$C$21,'VTG EFF'!$P$4:$Q$10,2)*0.4</f>
        <v>6380800</v>
      </c>
      <c r="Y301" s="135">
        <f>$K$3*Y289*VLOOKUP(CALCULATOR!$C$21,'VTG EFF'!$P$4:$Q$10,2)*0.4</f>
        <v>6380800</v>
      </c>
    </row>
    <row r="302" spans="1:25" x14ac:dyDescent="0.2">
      <c r="A302" s="305" t="s">
        <v>252</v>
      </c>
      <c r="B302" s="306"/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7"/>
    </row>
    <row r="303" spans="1:25" x14ac:dyDescent="0.2">
      <c r="A303" s="133"/>
      <c r="B303" s="135">
        <f>$K$3*B291*VLOOKUP(CALCULATOR!$C$21,'VTG EFF'!$P$4:$Q$10,2)*0.6</f>
        <v>9571200</v>
      </c>
      <c r="C303" s="135">
        <f>$K$3*C291*VLOOKUP(CALCULATOR!$C$21,'VTG EFF'!$P$4:$Q$10,2)*0.6</f>
        <v>9571200</v>
      </c>
      <c r="D303" s="135">
        <f>$K$3*D291*VLOOKUP(CALCULATOR!$C$21,'VTG EFF'!$P$4:$Q$10,2)*0.6</f>
        <v>9571200</v>
      </c>
      <c r="E303" s="135">
        <f>$K$3*E291*VLOOKUP(CALCULATOR!$C$21,'VTG EFF'!$P$4:$Q$10,2)*0.6</f>
        <v>9571200</v>
      </c>
      <c r="F303" s="135">
        <f>$K$3*F291*VLOOKUP(CALCULATOR!$C$21,'VTG EFF'!$P$4:$Q$10,2)*0.6</f>
        <v>9571200</v>
      </c>
      <c r="G303" s="135">
        <f>$K$3*G291*VLOOKUP(CALCULATOR!$C$21,'VTG EFF'!$P$4:$Q$10,2)*0.6</f>
        <v>9571200</v>
      </c>
      <c r="H303" s="135">
        <f>$K$3*H291*VLOOKUP(CALCULATOR!$C$21,'VTG EFF'!$P$4:$Q$10,2)*0.6</f>
        <v>9571200</v>
      </c>
      <c r="I303" s="135">
        <f>$K$3*I291*VLOOKUP(CALCULATOR!$C$21,'VTG EFF'!$P$4:$Q$10,2)*0.6</f>
        <v>9571200</v>
      </c>
      <c r="J303" s="135">
        <f>$K$3*J291*VLOOKUP(CALCULATOR!$C$21,'VTG EFF'!$P$4:$Q$10,2)*0.6</f>
        <v>9571200</v>
      </c>
      <c r="K303" s="135">
        <f>$K$3*K291*VLOOKUP(CALCULATOR!$C$21,'VTG EFF'!$P$4:$Q$10,2)*0.6</f>
        <v>9571200</v>
      </c>
      <c r="L303" s="135">
        <f>$K$3*L291*VLOOKUP(CALCULATOR!$C$21,'VTG EFF'!$P$4:$Q$10,2)*0.6</f>
        <v>9571200</v>
      </c>
      <c r="M303" s="135">
        <f>$K$3*M291*VLOOKUP(CALCULATOR!$C$21,'VTG EFF'!$P$4:$Q$10,2)*0.6</f>
        <v>9571200</v>
      </c>
      <c r="N303" s="135">
        <f>$K$3*N291*VLOOKUP(CALCULATOR!$C$21,'VTG EFF'!$P$4:$Q$10,2)*0.6</f>
        <v>9571200</v>
      </c>
      <c r="O303" s="135">
        <f>$K$3*O291*VLOOKUP(CALCULATOR!$C$21,'VTG EFF'!$P$4:$Q$10,2)*0.6</f>
        <v>9571200</v>
      </c>
      <c r="P303" s="135">
        <f>$K$3*P291*VLOOKUP(CALCULATOR!$C$21,'VTG EFF'!$P$4:$Q$10,2)*0.6</f>
        <v>9571200</v>
      </c>
      <c r="Q303" s="135">
        <f>$K$3*Q291*VLOOKUP(CALCULATOR!$C$21,'VTG EFF'!$P$4:$Q$10,2)*0.6</f>
        <v>9571200</v>
      </c>
      <c r="R303" s="135">
        <f>$K$3*R291*VLOOKUP(CALCULATOR!$C$21,'VTG EFF'!$P$4:$Q$10,2)*0.6</f>
        <v>9571200</v>
      </c>
      <c r="S303" s="135">
        <f>$K$3*S291*VLOOKUP(CALCULATOR!$C$21,'VTG EFF'!$P$4:$Q$10,2)*0.6</f>
        <v>9571200</v>
      </c>
      <c r="T303" s="135">
        <f>$K$3*T291*VLOOKUP(CALCULATOR!$C$21,'VTG EFF'!$P$4:$Q$10,2)*0.6</f>
        <v>9571200</v>
      </c>
      <c r="U303" s="135">
        <f>$K$3*U291*VLOOKUP(CALCULATOR!$C$21,'VTG EFF'!$P$4:$Q$10,2)*0.6</f>
        <v>9571200</v>
      </c>
      <c r="V303" s="135">
        <f>$K$3*V291*VLOOKUP(CALCULATOR!$C$21,'VTG EFF'!$P$4:$Q$10,2)*0.6</f>
        <v>9571200</v>
      </c>
      <c r="W303" s="135">
        <f>$K$3*W291*VLOOKUP(CALCULATOR!$C$21,'VTG EFF'!$P$4:$Q$10,2)*0.6</f>
        <v>9571200</v>
      </c>
      <c r="X303" s="135">
        <f>$K$3*X291*VLOOKUP(CALCULATOR!$C$21,'VTG EFF'!$P$4:$Q$10,2)*0.6</f>
        <v>9571200</v>
      </c>
      <c r="Y303" s="135">
        <f>$K$3*Y291*VLOOKUP(CALCULATOR!$C$21,'VTG EFF'!$P$4:$Q$10,2)*0.6</f>
        <v>9571200</v>
      </c>
    </row>
    <row r="304" spans="1:25" x14ac:dyDescent="0.2">
      <c r="A304" s="305" t="s">
        <v>253</v>
      </c>
      <c r="B304" s="306"/>
      <c r="C304" s="306"/>
      <c r="D304" s="306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7"/>
    </row>
    <row r="305" spans="1:25" x14ac:dyDescent="0.2">
      <c r="A305" s="133"/>
      <c r="B305" s="135">
        <f>$K$3*B293*VLOOKUP(CALCULATOR!$C$21,'VTG EFF'!$P$4:$Q$10,2)*0.8</f>
        <v>12761600</v>
      </c>
      <c r="C305" s="135">
        <f>$K$3*C293*VLOOKUP(CALCULATOR!$C$21,'VTG EFF'!$P$4:$Q$10,2)*0.8</f>
        <v>12761600</v>
      </c>
      <c r="D305" s="135">
        <f>$K$3*D293*VLOOKUP(CALCULATOR!$C$21,'VTG EFF'!$P$4:$Q$10,2)*0.8</f>
        <v>12761600</v>
      </c>
      <c r="E305" s="135">
        <f>$K$3*E293*VLOOKUP(CALCULATOR!$C$21,'VTG EFF'!$P$4:$Q$10,2)*0.8</f>
        <v>12761600</v>
      </c>
      <c r="F305" s="135">
        <f>$K$3*F293*VLOOKUP(CALCULATOR!$C$21,'VTG EFF'!$P$4:$Q$10,2)*0.8</f>
        <v>12761600</v>
      </c>
      <c r="G305" s="135">
        <f>$K$3*G293*VLOOKUP(CALCULATOR!$C$21,'VTG EFF'!$P$4:$Q$10,2)*0.8</f>
        <v>12761600</v>
      </c>
      <c r="H305" s="135">
        <f>$K$3*H293*VLOOKUP(CALCULATOR!$C$21,'VTG EFF'!$P$4:$Q$10,2)*0.8</f>
        <v>12761600</v>
      </c>
      <c r="I305" s="135">
        <f>$K$3*I293*VLOOKUP(CALCULATOR!$C$21,'VTG EFF'!$P$4:$Q$10,2)*0.8</f>
        <v>12761600</v>
      </c>
      <c r="J305" s="135">
        <f>$K$3*J293*VLOOKUP(CALCULATOR!$C$21,'VTG EFF'!$P$4:$Q$10,2)*0.8</f>
        <v>12761600</v>
      </c>
      <c r="K305" s="135">
        <f>$K$3*K293*VLOOKUP(CALCULATOR!$C$21,'VTG EFF'!$P$4:$Q$10,2)*0.8</f>
        <v>12761600</v>
      </c>
      <c r="L305" s="135">
        <f>$K$3*L293*VLOOKUP(CALCULATOR!$C$21,'VTG EFF'!$P$4:$Q$10,2)*0.8</f>
        <v>12761600</v>
      </c>
      <c r="M305" s="135">
        <f>$K$3*M293*VLOOKUP(CALCULATOR!$C$21,'VTG EFF'!$P$4:$Q$10,2)*0.8</f>
        <v>12761600</v>
      </c>
      <c r="N305" s="135">
        <f>$K$3*N293*VLOOKUP(CALCULATOR!$C$21,'VTG EFF'!$P$4:$Q$10,2)*0.8</f>
        <v>12761600</v>
      </c>
      <c r="O305" s="135">
        <f>$K$3*O293*VLOOKUP(CALCULATOR!$C$21,'VTG EFF'!$P$4:$Q$10,2)*0.8</f>
        <v>12761600</v>
      </c>
      <c r="P305" s="135">
        <f>$K$3*P293*VLOOKUP(CALCULATOR!$C$21,'VTG EFF'!$P$4:$Q$10,2)*0.8</f>
        <v>12761600</v>
      </c>
      <c r="Q305" s="135">
        <f>$K$3*Q293*VLOOKUP(CALCULATOR!$C$21,'VTG EFF'!$P$4:$Q$10,2)*0.8</f>
        <v>12761600</v>
      </c>
      <c r="R305" s="135">
        <f>$K$3*R293*VLOOKUP(CALCULATOR!$C$21,'VTG EFF'!$P$4:$Q$10,2)*0.8</f>
        <v>12761600</v>
      </c>
      <c r="S305" s="135">
        <f>$K$3*S293*VLOOKUP(CALCULATOR!$C$21,'VTG EFF'!$P$4:$Q$10,2)*0.8</f>
        <v>12761600</v>
      </c>
      <c r="T305" s="135">
        <f>$K$3*T293*VLOOKUP(CALCULATOR!$C$21,'VTG EFF'!$P$4:$Q$10,2)*0.8</f>
        <v>12761600</v>
      </c>
      <c r="U305" s="135">
        <f>$K$3*U293*VLOOKUP(CALCULATOR!$C$21,'VTG EFF'!$P$4:$Q$10,2)*0.8</f>
        <v>12761600</v>
      </c>
      <c r="V305" s="135">
        <f>$K$3*V293*VLOOKUP(CALCULATOR!$C$21,'VTG EFF'!$P$4:$Q$10,2)*0.8</f>
        <v>12761600</v>
      </c>
      <c r="W305" s="135">
        <f>$K$3*W293*VLOOKUP(CALCULATOR!$C$21,'VTG EFF'!$P$4:$Q$10,2)*0.8</f>
        <v>12761600</v>
      </c>
      <c r="X305" s="135">
        <f>$K$3*X293*VLOOKUP(CALCULATOR!$C$21,'VTG EFF'!$P$4:$Q$10,2)*0.8</f>
        <v>12761600</v>
      </c>
      <c r="Y305" s="135">
        <f>$K$3*Y293*VLOOKUP(CALCULATOR!$C$21,'VTG EFF'!$P$4:$Q$10,2)*0.8</f>
        <v>12761600</v>
      </c>
    </row>
    <row r="306" spans="1:25" x14ac:dyDescent="0.2">
      <c r="A306" s="305" t="s">
        <v>254</v>
      </c>
      <c r="B306" s="306"/>
      <c r="C306" s="306"/>
      <c r="D306" s="306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306"/>
      <c r="R306" s="306"/>
      <c r="S306" s="306"/>
      <c r="T306" s="306"/>
      <c r="U306" s="306"/>
      <c r="V306" s="306"/>
      <c r="W306" s="306"/>
      <c r="X306" s="306"/>
      <c r="Y306" s="307"/>
    </row>
    <row r="307" spans="1:25" x14ac:dyDescent="0.2">
      <c r="A307" s="133"/>
      <c r="B307" s="135">
        <f>$K$3*B295*VLOOKUP(CALCULATOR!$C$21,'VTG EFF'!$P$4:$Q$10,2)*0.9</f>
        <v>14356800</v>
      </c>
      <c r="C307" s="135">
        <f>$K$3*C295*VLOOKUP(CALCULATOR!$C$21,'VTG EFF'!$P$4:$Q$10,2)*0.9</f>
        <v>14356800</v>
      </c>
      <c r="D307" s="135">
        <f>$K$3*D295*VLOOKUP(CALCULATOR!$C$21,'VTG EFF'!$P$4:$Q$10,2)*0.9</f>
        <v>14356800</v>
      </c>
      <c r="E307" s="135">
        <f>$K$3*E295*VLOOKUP(CALCULATOR!$C$21,'VTG EFF'!$P$4:$Q$10,2)*0.9</f>
        <v>14356800</v>
      </c>
      <c r="F307" s="135">
        <f>$K$3*F295*VLOOKUP(CALCULATOR!$C$21,'VTG EFF'!$P$4:$Q$10,2)*0.9</f>
        <v>14356800</v>
      </c>
      <c r="G307" s="135">
        <f>$K$3*G295*VLOOKUP(CALCULATOR!$C$21,'VTG EFF'!$P$4:$Q$10,2)*0.9</f>
        <v>14356800</v>
      </c>
      <c r="H307" s="135">
        <f>$K$3*H295*VLOOKUP(CALCULATOR!$C$21,'VTG EFF'!$P$4:$Q$10,2)*0.9</f>
        <v>14356800</v>
      </c>
      <c r="I307" s="135">
        <f>$K$3*I295*VLOOKUP(CALCULATOR!$C$21,'VTG EFF'!$P$4:$Q$10,2)*0.9</f>
        <v>14356800</v>
      </c>
      <c r="J307" s="135">
        <f>$K$3*J295*VLOOKUP(CALCULATOR!$C$21,'VTG EFF'!$P$4:$Q$10,2)*0.9</f>
        <v>14356800</v>
      </c>
      <c r="K307" s="135">
        <f>$K$3*K295*VLOOKUP(CALCULATOR!$C$21,'VTG EFF'!$P$4:$Q$10,2)*0.9</f>
        <v>14356800</v>
      </c>
      <c r="L307" s="135">
        <f>$K$3*L295*VLOOKUP(CALCULATOR!$C$21,'VTG EFF'!$P$4:$Q$10,2)*0.9</f>
        <v>14356800</v>
      </c>
      <c r="M307" s="135">
        <f>$K$3*M295*VLOOKUP(CALCULATOR!$C$21,'VTG EFF'!$P$4:$Q$10,2)*0.9</f>
        <v>14356800</v>
      </c>
      <c r="N307" s="135">
        <f>$K$3*N295*VLOOKUP(CALCULATOR!$C$21,'VTG EFF'!$P$4:$Q$10,2)*0.9</f>
        <v>14356800</v>
      </c>
      <c r="O307" s="135">
        <f>$K$3*O295*VLOOKUP(CALCULATOR!$C$21,'VTG EFF'!$P$4:$Q$10,2)*0.9</f>
        <v>14356800</v>
      </c>
      <c r="P307" s="135">
        <f>$K$3*P295*VLOOKUP(CALCULATOR!$C$21,'VTG EFF'!$P$4:$Q$10,2)*0.9</f>
        <v>14356800</v>
      </c>
      <c r="Q307" s="135">
        <f>$K$3*Q295*VLOOKUP(CALCULATOR!$C$21,'VTG EFF'!$P$4:$Q$10,2)*0.9</f>
        <v>14356800</v>
      </c>
      <c r="R307" s="135">
        <f>$K$3*R295*VLOOKUP(CALCULATOR!$C$21,'VTG EFF'!$P$4:$Q$10,2)*0.9</f>
        <v>14356800</v>
      </c>
      <c r="S307" s="135">
        <f>$K$3*S295*VLOOKUP(CALCULATOR!$C$21,'VTG EFF'!$P$4:$Q$10,2)*0.9</f>
        <v>14356800</v>
      </c>
      <c r="T307" s="135">
        <f>$K$3*T295*VLOOKUP(CALCULATOR!$C$21,'VTG EFF'!$P$4:$Q$10,2)*0.9</f>
        <v>14356800</v>
      </c>
      <c r="U307" s="135">
        <f>$K$3*U295*VLOOKUP(CALCULATOR!$C$21,'VTG EFF'!$P$4:$Q$10,2)*0.9</f>
        <v>14356800</v>
      </c>
      <c r="V307" s="135">
        <f>$K$3*V295*VLOOKUP(CALCULATOR!$C$21,'VTG EFF'!$P$4:$Q$10,2)*0.9</f>
        <v>14356800</v>
      </c>
      <c r="W307" s="135">
        <f>$K$3*W295*VLOOKUP(CALCULATOR!$C$21,'VTG EFF'!$P$4:$Q$10,2)*0.9</f>
        <v>14356800</v>
      </c>
      <c r="X307" s="135">
        <f>$K$3*X295*VLOOKUP(CALCULATOR!$C$21,'VTG EFF'!$P$4:$Q$10,2)*0.9</f>
        <v>14356800</v>
      </c>
      <c r="Y307" s="135">
        <f>$K$3*Y295*VLOOKUP(CALCULATOR!$C$21,'VTG EFF'!$P$4:$Q$10,2)*0.9</f>
        <v>14356800</v>
      </c>
    </row>
    <row r="308" spans="1:25" x14ac:dyDescent="0.2">
      <c r="A308" s="148" t="s">
        <v>197</v>
      </c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50"/>
    </row>
    <row r="309" spans="1:25" x14ac:dyDescent="0.2">
      <c r="A309" s="133"/>
      <c r="B309" s="155">
        <f>IF(B283=0,"",IF(B299&gt;B297,B287,IF(B301&gt;B297,B289,IF(B303&gt;B297,B291,IF(B$32&gt;B297,B293,B295)))))</f>
        <v>0.997</v>
      </c>
      <c r="C309" s="155">
        <f t="shared" ref="C309:Y309" si="176">IF(C283=0,"",IF(C299&gt;C297,C287,IF(C301&gt;C297,C289,IF(C303&gt;C297,C291,IF(C$32&gt;C297,C293,C295)))))</f>
        <v>0.997</v>
      </c>
      <c r="D309" s="155">
        <f t="shared" si="176"/>
        <v>0.997</v>
      </c>
      <c r="E309" s="155">
        <f t="shared" si="176"/>
        <v>0.997</v>
      </c>
      <c r="F309" s="155">
        <f t="shared" si="176"/>
        <v>0.997</v>
      </c>
      <c r="G309" s="155">
        <f t="shared" si="176"/>
        <v>0.997</v>
      </c>
      <c r="H309" s="155">
        <f t="shared" si="176"/>
        <v>0.997</v>
      </c>
      <c r="I309" s="155">
        <f t="shared" si="176"/>
        <v>0.997</v>
      </c>
      <c r="J309" s="155" t="str">
        <f t="shared" si="176"/>
        <v/>
      </c>
      <c r="K309" s="155" t="str">
        <f t="shared" si="176"/>
        <v/>
      </c>
      <c r="L309" s="155" t="str">
        <f t="shared" si="176"/>
        <v/>
      </c>
      <c r="M309" s="155" t="str">
        <f t="shared" si="176"/>
        <v/>
      </c>
      <c r="N309" s="155" t="str">
        <f t="shared" si="176"/>
        <v/>
      </c>
      <c r="O309" s="155" t="str">
        <f t="shared" si="176"/>
        <v/>
      </c>
      <c r="P309" s="155" t="str">
        <f t="shared" si="176"/>
        <v/>
      </c>
      <c r="Q309" s="155" t="str">
        <f t="shared" si="176"/>
        <v/>
      </c>
      <c r="R309" s="155" t="str">
        <f t="shared" si="176"/>
        <v/>
      </c>
      <c r="S309" s="155" t="str">
        <f t="shared" si="176"/>
        <v/>
      </c>
      <c r="T309" s="155" t="str">
        <f t="shared" si="176"/>
        <v/>
      </c>
      <c r="U309" s="155" t="str">
        <f t="shared" si="176"/>
        <v/>
      </c>
      <c r="V309" s="155" t="str">
        <f t="shared" si="176"/>
        <v/>
      </c>
      <c r="W309" s="155" t="str">
        <f t="shared" si="176"/>
        <v/>
      </c>
      <c r="X309" s="155" t="str">
        <f t="shared" si="176"/>
        <v/>
      </c>
      <c r="Y309" s="155" t="str">
        <f t="shared" si="176"/>
        <v/>
      </c>
    </row>
    <row r="310" spans="1:25" x14ac:dyDescent="0.2">
      <c r="A310" s="302" t="s">
        <v>230</v>
      </c>
      <c r="B310" s="303"/>
      <c r="C310" s="303"/>
      <c r="D310" s="303"/>
      <c r="E310" s="303"/>
      <c r="F310" s="303"/>
      <c r="G310" s="303"/>
      <c r="H310" s="303"/>
      <c r="I310" s="303"/>
      <c r="J310" s="303"/>
      <c r="K310" s="303"/>
      <c r="L310" s="303"/>
      <c r="M310" s="303"/>
      <c r="N310" s="303"/>
      <c r="O310" s="303"/>
      <c r="P310" s="303"/>
      <c r="Q310" s="303"/>
      <c r="R310" s="303"/>
      <c r="S310" s="303"/>
      <c r="T310" s="303"/>
      <c r="U310" s="303"/>
      <c r="V310" s="303"/>
      <c r="W310" s="303"/>
      <c r="X310" s="303"/>
      <c r="Y310" s="304"/>
    </row>
    <row r="311" spans="1:25" x14ac:dyDescent="0.2">
      <c r="A311" s="133"/>
      <c r="B311" s="135">
        <f>IF(ISNUMBER(B309),IF(B283=0,0,B297/B309),0)</f>
        <v>1154147.3736277325</v>
      </c>
      <c r="C311" s="135">
        <f t="shared" ref="C311:Y311" si="177">IF(ISNUMBER(C309),IF(C283=0,0,C297/C309),0)</f>
        <v>1319025.5698602658</v>
      </c>
      <c r="D311" s="135">
        <f t="shared" si="177"/>
        <v>1483903.7660927989</v>
      </c>
      <c r="E311" s="135">
        <f t="shared" si="177"/>
        <v>1483903.7660927989</v>
      </c>
      <c r="F311" s="135">
        <f t="shared" si="177"/>
        <v>1648781.9623253322</v>
      </c>
      <c r="G311" s="135">
        <f t="shared" si="177"/>
        <v>1483903.7660927989</v>
      </c>
      <c r="H311" s="135">
        <f t="shared" si="177"/>
        <v>1319025.5698602658</v>
      </c>
      <c r="I311" s="135">
        <f t="shared" si="177"/>
        <v>1154147.3736277325</v>
      </c>
      <c r="J311" s="135">
        <f t="shared" si="177"/>
        <v>0</v>
      </c>
      <c r="K311" s="135">
        <f t="shared" si="177"/>
        <v>0</v>
      </c>
      <c r="L311" s="135">
        <f t="shared" si="177"/>
        <v>0</v>
      </c>
      <c r="M311" s="135">
        <f t="shared" si="177"/>
        <v>0</v>
      </c>
      <c r="N311" s="135">
        <f t="shared" si="177"/>
        <v>0</v>
      </c>
      <c r="O311" s="135">
        <f t="shared" si="177"/>
        <v>0</v>
      </c>
      <c r="P311" s="135">
        <f t="shared" si="177"/>
        <v>0</v>
      </c>
      <c r="Q311" s="135">
        <f t="shared" si="177"/>
        <v>0</v>
      </c>
      <c r="R311" s="135">
        <f t="shared" si="177"/>
        <v>0</v>
      </c>
      <c r="S311" s="135">
        <f t="shared" si="177"/>
        <v>0</v>
      </c>
      <c r="T311" s="135">
        <f t="shared" si="177"/>
        <v>0</v>
      </c>
      <c r="U311" s="135">
        <f t="shared" si="177"/>
        <v>0</v>
      </c>
      <c r="V311" s="135">
        <f t="shared" si="177"/>
        <v>0</v>
      </c>
      <c r="W311" s="135">
        <f t="shared" si="177"/>
        <v>0</v>
      </c>
      <c r="X311" s="135">
        <f t="shared" si="177"/>
        <v>0</v>
      </c>
      <c r="Y311" s="135">
        <f t="shared" si="177"/>
        <v>0</v>
      </c>
    </row>
    <row r="314" spans="1:25" x14ac:dyDescent="0.2">
      <c r="A314" s="122"/>
      <c r="B314" s="122"/>
      <c r="C314" s="122"/>
      <c r="D314" s="122"/>
      <c r="E314" s="122"/>
      <c r="F314" s="122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</row>
    <row r="315" spans="1:25" x14ac:dyDescent="0.2">
      <c r="A315" s="311" t="s">
        <v>225</v>
      </c>
      <c r="B315" s="312"/>
      <c r="C315" s="313"/>
      <c r="D315" s="314" t="s">
        <v>168</v>
      </c>
      <c r="E315" s="315"/>
      <c r="F315" s="316"/>
      <c r="G315" s="187"/>
      <c r="H315" s="311" t="s">
        <v>239</v>
      </c>
      <c r="I315" s="312"/>
      <c r="J315" s="313"/>
      <c r="K315" s="188">
        <f>CALCULATOR!$C$22</f>
        <v>4</v>
      </c>
      <c r="L315" s="187"/>
      <c r="M315" s="311" t="s">
        <v>226</v>
      </c>
      <c r="N315" s="312"/>
      <c r="O315" s="313"/>
      <c r="P315" s="190">
        <f t="array" ref="P315">AVERAGE(IF(ISNUMBER(B348:Y348),B348:Y348,FALSE))</f>
        <v>0.997</v>
      </c>
      <c r="Q315" s="189"/>
      <c r="R315" s="311" t="s">
        <v>260</v>
      </c>
      <c r="S315" s="312"/>
      <c r="T315" s="313"/>
      <c r="U315" s="317">
        <f>SUM($B350:$Y350)*30</f>
        <v>1023893598.6040313</v>
      </c>
      <c r="V315" s="318"/>
      <c r="W315" s="137"/>
      <c r="X315" s="137"/>
      <c r="Y315" s="137"/>
    </row>
    <row r="316" spans="1:25" x14ac:dyDescent="0.2">
      <c r="A316" s="122"/>
      <c r="B316" s="122"/>
      <c r="C316" s="122"/>
      <c r="D316" s="122"/>
      <c r="E316" s="122"/>
      <c r="F316" s="122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</row>
    <row r="317" spans="1:25" x14ac:dyDescent="0.2">
      <c r="A317" s="308" t="s">
        <v>196</v>
      </c>
      <c r="B317" s="309"/>
      <c r="C317" s="309"/>
      <c r="D317" s="309"/>
      <c r="E317" s="309"/>
      <c r="F317" s="309"/>
      <c r="G317" s="309"/>
      <c r="H317" s="309"/>
      <c r="I317" s="309"/>
      <c r="J317" s="309"/>
      <c r="K317" s="309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9"/>
      <c r="W317" s="309"/>
      <c r="X317" s="309"/>
      <c r="Y317" s="310"/>
    </row>
    <row r="318" spans="1:25" x14ac:dyDescent="0.2">
      <c r="A318" s="126"/>
      <c r="B318" s="126">
        <v>1</v>
      </c>
      <c r="C318" s="127">
        <f t="shared" ref="C318" si="178">B318+1</f>
        <v>2</v>
      </c>
      <c r="D318" s="127">
        <f t="shared" ref="D318" si="179">C318+1</f>
        <v>3</v>
      </c>
      <c r="E318" s="127">
        <f t="shared" ref="E318" si="180">D318+1</f>
        <v>4</v>
      </c>
      <c r="F318" s="127">
        <f t="shared" ref="F318" si="181">E318+1</f>
        <v>5</v>
      </c>
      <c r="G318" s="127">
        <f t="shared" ref="G318" si="182">F318+1</f>
        <v>6</v>
      </c>
      <c r="H318" s="127">
        <f t="shared" ref="H318" si="183">G318+1</f>
        <v>7</v>
      </c>
      <c r="I318" s="127">
        <f t="shared" ref="I318" si="184">H318+1</f>
        <v>8</v>
      </c>
      <c r="J318" s="127">
        <f t="shared" ref="J318" si="185">I318+1</f>
        <v>9</v>
      </c>
      <c r="K318" s="127">
        <f t="shared" ref="K318" si="186">J318+1</f>
        <v>10</v>
      </c>
      <c r="L318" s="127">
        <f t="shared" ref="L318" si="187">K318+1</f>
        <v>11</v>
      </c>
      <c r="M318" s="127">
        <f t="shared" ref="M318" si="188">L318+1</f>
        <v>12</v>
      </c>
      <c r="N318" s="127">
        <f t="shared" ref="N318" si="189">M318+1</f>
        <v>13</v>
      </c>
      <c r="O318" s="127">
        <f t="shared" ref="O318" si="190">N318+1</f>
        <v>14</v>
      </c>
      <c r="P318" s="127">
        <f t="shared" ref="P318" si="191">O318+1</f>
        <v>15</v>
      </c>
      <c r="Q318" s="127">
        <f t="shared" ref="Q318" si="192">P318+1</f>
        <v>16</v>
      </c>
      <c r="R318" s="127">
        <f t="shared" ref="R318" si="193">Q318+1</f>
        <v>17</v>
      </c>
      <c r="S318" s="127">
        <f t="shared" ref="S318" si="194">R318+1</f>
        <v>18</v>
      </c>
      <c r="T318" s="127">
        <f t="shared" ref="T318" si="195">S318+1</f>
        <v>19</v>
      </c>
      <c r="U318" s="127">
        <f t="shared" ref="U318" si="196">T318+1</f>
        <v>20</v>
      </c>
      <c r="V318" s="127">
        <f t="shared" ref="V318" si="197">U318+1</f>
        <v>21</v>
      </c>
      <c r="W318" s="127">
        <f t="shared" ref="W318" si="198">V318+1</f>
        <v>22</v>
      </c>
      <c r="X318" s="127">
        <f t="shared" ref="X318" si="199">W318+1</f>
        <v>23</v>
      </c>
      <c r="Y318" s="127">
        <f t="shared" ref="Y318" si="200">X318+1</f>
        <v>24</v>
      </c>
    </row>
    <row r="319" spans="1:25" x14ac:dyDescent="0.2">
      <c r="A319" s="302" t="s">
        <v>229</v>
      </c>
      <c r="B319" s="303"/>
      <c r="C319" s="303"/>
      <c r="D319" s="303"/>
      <c r="E319" s="303"/>
      <c r="F319" s="303"/>
      <c r="G319" s="303"/>
      <c r="H319" s="303"/>
      <c r="I319" s="303"/>
      <c r="J319" s="303"/>
      <c r="K319" s="303"/>
      <c r="L319" s="303"/>
      <c r="M319" s="303"/>
      <c r="N319" s="303"/>
      <c r="O319" s="303"/>
      <c r="P319" s="303"/>
      <c r="Q319" s="303"/>
      <c r="R319" s="303"/>
      <c r="S319" s="303"/>
      <c r="T319" s="303"/>
      <c r="U319" s="303"/>
      <c r="V319" s="303"/>
      <c r="W319" s="303"/>
      <c r="X319" s="303"/>
      <c r="Y319" s="304"/>
    </row>
    <row r="320" spans="1:25" x14ac:dyDescent="0.2">
      <c r="A320" s="129"/>
      <c r="B320" s="130">
        <f>ROUND(VLOOKUP($D315,'HOURLY TEMP CALC'!$B$2:$AE$15,B$6+6,FALSE),0)</f>
        <v>55</v>
      </c>
      <c r="C320" s="130">
        <f>ROUND(VLOOKUP($D315,'HOURLY TEMP CALC'!$B$2:$AE$15,C$6+6,FALSE),0)</f>
        <v>54</v>
      </c>
      <c r="D320" s="130">
        <f>ROUND(VLOOKUP($D315,'HOURLY TEMP CALC'!$B$2:$AE$15,D$6+6,FALSE),0)</f>
        <v>53</v>
      </c>
      <c r="E320" s="130">
        <f>ROUND(VLOOKUP($D315,'HOURLY TEMP CALC'!$B$2:$AE$15,E$6+6,FALSE),0)</f>
        <v>53</v>
      </c>
      <c r="F320" s="130">
        <f>ROUND(VLOOKUP($D315,'HOURLY TEMP CALC'!$B$2:$AE$15,F$6+6,FALSE),0)</f>
        <v>52</v>
      </c>
      <c r="G320" s="130">
        <f>ROUND(VLOOKUP($D315,'HOURLY TEMP CALC'!$B$2:$AE$15,G$6+6,FALSE),0)</f>
        <v>53</v>
      </c>
      <c r="H320" s="130">
        <f>ROUND(VLOOKUP($D315,'HOURLY TEMP CALC'!$B$2:$AE$15,H$6+6,FALSE),0)</f>
        <v>54</v>
      </c>
      <c r="I320" s="130">
        <f>ROUND(VLOOKUP($D315,'HOURLY TEMP CALC'!$B$2:$AE$15,I$6+6,FALSE),0)</f>
        <v>55</v>
      </c>
      <c r="J320" s="130">
        <f>ROUND(VLOOKUP($D315,'HOURLY TEMP CALC'!$B$2:$AE$15,J$6+6,FALSE),0)</f>
        <v>58</v>
      </c>
      <c r="K320" s="130">
        <f>ROUND(VLOOKUP($D315,'HOURLY TEMP CALC'!$B$2:$AE$15,K$6+6,FALSE),0)</f>
        <v>61</v>
      </c>
      <c r="L320" s="130">
        <f>ROUND(VLOOKUP($D315,'HOURLY TEMP CALC'!$B$2:$AE$15,L$6+6,FALSE),0)</f>
        <v>64</v>
      </c>
      <c r="M320" s="130">
        <f>ROUND(VLOOKUP($D315,'HOURLY TEMP CALC'!$B$2:$AE$15,M$6+6,FALSE),0)</f>
        <v>67</v>
      </c>
      <c r="N320" s="130">
        <f>ROUND(VLOOKUP($D315,'HOURLY TEMP CALC'!$B$2:$AE$15,N$6+6,FALSE),0)</f>
        <v>69</v>
      </c>
      <c r="O320" s="130">
        <f>ROUND(VLOOKUP($D315,'HOURLY TEMP CALC'!$B$2:$AE$15,O$6+6,FALSE),0)</f>
        <v>71</v>
      </c>
      <c r="P320" s="130">
        <f>ROUND(VLOOKUP($D315,'HOURLY TEMP CALC'!$B$2:$AE$15,P$6+6,FALSE),0)</f>
        <v>72</v>
      </c>
      <c r="Q320" s="130">
        <f>ROUND(VLOOKUP($D315,'HOURLY TEMP CALC'!$B$2:$AE$15,Q$6+6,FALSE),0)</f>
        <v>71</v>
      </c>
      <c r="R320" s="130">
        <f>ROUND(VLOOKUP($D315,'HOURLY TEMP CALC'!$B$2:$AE$15,R$6+6,FALSE),0)</f>
        <v>70</v>
      </c>
      <c r="S320" s="130">
        <f>ROUND(VLOOKUP($D315,'HOURLY TEMP CALC'!$B$2:$AE$15,S$6+6,FALSE),0)</f>
        <v>68</v>
      </c>
      <c r="T320" s="130">
        <f>ROUND(VLOOKUP($D315,'HOURLY TEMP CALC'!$B$2:$AE$15,T$6+6,FALSE),0)</f>
        <v>65</v>
      </c>
      <c r="U320" s="130">
        <f>ROUND(VLOOKUP($D315,'HOURLY TEMP CALC'!$B$2:$AE$15,U$6+6,FALSE),0)</f>
        <v>63</v>
      </c>
      <c r="V320" s="130">
        <f>ROUND(VLOOKUP($D315,'HOURLY TEMP CALC'!$B$2:$AE$15,V$6+6,FALSE),0)</f>
        <v>60</v>
      </c>
      <c r="W320" s="130">
        <f>ROUND(VLOOKUP($D315,'HOURLY TEMP CALC'!$B$2:$AE$15,W$6+6,FALSE),0)</f>
        <v>59</v>
      </c>
      <c r="X320" s="130">
        <f>ROUND(VLOOKUP($D315,'HOURLY TEMP CALC'!$B$2:$AE$15,X$6+6,FALSE),0)</f>
        <v>57</v>
      </c>
      <c r="Y320" s="130">
        <f>ROUND(VLOOKUP($D315,'HOURLY TEMP CALC'!$B$2:$AE$15,Y$6+6,FALSE),0)</f>
        <v>56</v>
      </c>
    </row>
    <row r="321" spans="1:25" x14ac:dyDescent="0.2">
      <c r="A321" s="302" t="s">
        <v>227</v>
      </c>
      <c r="B321" s="303"/>
      <c r="C321" s="303"/>
      <c r="D321" s="303"/>
      <c r="E321" s="303"/>
      <c r="F321" s="303"/>
      <c r="G321" s="303"/>
      <c r="H321" s="303"/>
      <c r="I321" s="303"/>
      <c r="J321" s="303"/>
      <c r="K321" s="303"/>
      <c r="L321" s="303"/>
      <c r="M321" s="303"/>
      <c r="N321" s="303"/>
      <c r="O321" s="303"/>
      <c r="P321" s="303"/>
      <c r="Q321" s="303"/>
      <c r="R321" s="303"/>
      <c r="S321" s="303"/>
      <c r="T321" s="303"/>
      <c r="U321" s="303"/>
      <c r="V321" s="303"/>
      <c r="W321" s="303"/>
      <c r="X321" s="303"/>
      <c r="Y321" s="304"/>
    </row>
    <row r="322" spans="1:25" x14ac:dyDescent="0.2">
      <c r="A322" s="129"/>
      <c r="B322" s="131">
        <f>IF(B320&gt;=CALCULATOR!$C$28,0,VLOOKUP(B320,'OUTDOOR RESET'!$B$10:$C$112,2,FALSE))</f>
        <v>90</v>
      </c>
      <c r="C322" s="131">
        <f>IF(C320&gt;=CALCULATOR!$C$28,0,VLOOKUP(C320,'OUTDOOR RESET'!$B$10:$C$112,2,FALSE))</f>
        <v>91</v>
      </c>
      <c r="D322" s="131">
        <f>IF(D320&gt;=CALCULATOR!$C$28,0,VLOOKUP(D320,'OUTDOOR RESET'!$B$10:$C$112,2,FALSE))</f>
        <v>93</v>
      </c>
      <c r="E322" s="131">
        <f>IF(E320&gt;=CALCULATOR!$C$28,0,VLOOKUP(E320,'OUTDOOR RESET'!$B$10:$C$112,2,FALSE))</f>
        <v>93</v>
      </c>
      <c r="F322" s="131">
        <f>IF(F320&gt;=CALCULATOR!$C$28,0,VLOOKUP(F320,'OUTDOOR RESET'!$B$10:$C$112,2,FALSE))</f>
        <v>94</v>
      </c>
      <c r="G322" s="131">
        <f>IF(G320&gt;=CALCULATOR!$C$28,0,VLOOKUP(G320,'OUTDOOR RESET'!$B$10:$C$112,2,FALSE))</f>
        <v>93</v>
      </c>
      <c r="H322" s="131">
        <f>IF(H320&gt;=CALCULATOR!$C$28,0,VLOOKUP(H320,'OUTDOOR RESET'!$B$10:$C$112,2,FALSE))</f>
        <v>91</v>
      </c>
      <c r="I322" s="131">
        <f>IF(I320&gt;=CALCULATOR!$C$28,0,VLOOKUP(I320,'OUTDOOR RESET'!$B$10:$C$112,2,FALSE))</f>
        <v>90</v>
      </c>
      <c r="J322" s="131">
        <f>IF(J320&gt;=CALCULATOR!$C$28,0,VLOOKUP(J320,'OUTDOOR RESET'!$B$10:$C$112,2,FALSE))</f>
        <v>86</v>
      </c>
      <c r="K322" s="131">
        <f>IF(K320&gt;=CALCULATOR!$C$28,0,VLOOKUP(K320,'OUTDOOR RESET'!$B$10:$C$112,2,FALSE))</f>
        <v>81</v>
      </c>
      <c r="L322" s="131">
        <f>IF(L320&gt;=CALCULATOR!$C$28,0,VLOOKUP(L320,'OUTDOOR RESET'!$B$10:$C$112,2,FALSE))</f>
        <v>0</v>
      </c>
      <c r="M322" s="131">
        <f>IF(M320&gt;=CALCULATOR!$C$28,0,VLOOKUP(M320,'OUTDOOR RESET'!$B$10:$C$112,2,FALSE))</f>
        <v>0</v>
      </c>
      <c r="N322" s="131">
        <f>IF(N320&gt;=CALCULATOR!$C$28,0,VLOOKUP(N320,'OUTDOOR RESET'!$B$10:$C$112,2,FALSE))</f>
        <v>0</v>
      </c>
      <c r="O322" s="131">
        <f>IF(O320&gt;=CALCULATOR!$C$28,0,VLOOKUP(O320,'OUTDOOR RESET'!$B$10:$C$112,2,FALSE))</f>
        <v>0</v>
      </c>
      <c r="P322" s="131">
        <f>IF(P320&gt;=CALCULATOR!$C$28,0,VLOOKUP(P320,'OUTDOOR RESET'!$B$10:$C$112,2,FALSE))</f>
        <v>0</v>
      </c>
      <c r="Q322" s="131">
        <f>IF(Q320&gt;=CALCULATOR!$C$28,0,VLOOKUP(Q320,'OUTDOOR RESET'!$B$10:$C$112,2,FALSE))</f>
        <v>0</v>
      </c>
      <c r="R322" s="131">
        <f>IF(R320&gt;=CALCULATOR!$C$28,0,VLOOKUP(R320,'OUTDOOR RESET'!$B$10:$C$112,2,FALSE))</f>
        <v>0</v>
      </c>
      <c r="S322" s="131">
        <f>IF(S320&gt;=CALCULATOR!$C$28,0,VLOOKUP(S320,'OUTDOOR RESET'!$B$10:$C$112,2,FALSE))</f>
        <v>0</v>
      </c>
      <c r="T322" s="131">
        <f>IF(T320&gt;=CALCULATOR!$C$28,0,VLOOKUP(T320,'OUTDOOR RESET'!$B$10:$C$112,2,FALSE))</f>
        <v>0</v>
      </c>
      <c r="U322" s="131">
        <f>IF(U320&gt;=CALCULATOR!$C$28,0,VLOOKUP(U320,'OUTDOOR RESET'!$B$10:$C$112,2,FALSE))</f>
        <v>78</v>
      </c>
      <c r="V322" s="131">
        <f>IF(V320&gt;=CALCULATOR!$C$28,0,VLOOKUP(V320,'OUTDOOR RESET'!$B$10:$C$112,2,FALSE))</f>
        <v>83</v>
      </c>
      <c r="W322" s="131">
        <f>IF(W320&gt;=CALCULATOR!$C$28,0,VLOOKUP(W320,'OUTDOOR RESET'!$B$10:$C$112,2,FALSE))</f>
        <v>84</v>
      </c>
      <c r="X322" s="131">
        <f>IF(X320&gt;=CALCULATOR!$C$28,0,VLOOKUP(X320,'OUTDOOR RESET'!$B$10:$C$112,2,FALSE))</f>
        <v>87</v>
      </c>
      <c r="Y322" s="131">
        <f>IF(Y320&gt;=CALCULATOR!$C$28,0,VLOOKUP(Y320,'OUTDOOR RESET'!$B$10:$C$112,2,FALSE))</f>
        <v>89</v>
      </c>
    </row>
    <row r="323" spans="1:25" x14ac:dyDescent="0.2">
      <c r="A323" s="302" t="s">
        <v>238</v>
      </c>
      <c r="B323" s="303"/>
      <c r="C323" s="303"/>
      <c r="D323" s="303"/>
      <c r="E323" s="303"/>
      <c r="F323" s="303"/>
      <c r="G323" s="303"/>
      <c r="H323" s="303"/>
      <c r="I323" s="303"/>
      <c r="J323" s="303"/>
      <c r="K323" s="303"/>
      <c r="L323" s="303"/>
      <c r="M323" s="303"/>
      <c r="N323" s="303"/>
      <c r="O323" s="303"/>
      <c r="P323" s="303"/>
      <c r="Q323" s="303"/>
      <c r="R323" s="303"/>
      <c r="S323" s="303"/>
      <c r="T323" s="303"/>
      <c r="U323" s="303"/>
      <c r="V323" s="303"/>
      <c r="W323" s="303"/>
      <c r="X323" s="303"/>
      <c r="Y323" s="304"/>
    </row>
    <row r="324" spans="1:25" x14ac:dyDescent="0.2">
      <c r="A324" s="133"/>
      <c r="B324" s="126">
        <f>IF(B322=0,0,B322-CALCULATOR!$C$23)</f>
        <v>70</v>
      </c>
      <c r="C324" s="126">
        <f>IF(C322=0,0,C322-CALCULATOR!$C$23)</f>
        <v>71</v>
      </c>
      <c r="D324" s="126">
        <f>IF(D322=0,0,D322-CALCULATOR!$C$23)</f>
        <v>73</v>
      </c>
      <c r="E324" s="126">
        <f>IF(E322=0,0,E322-CALCULATOR!$C$23)</f>
        <v>73</v>
      </c>
      <c r="F324" s="126">
        <f>IF(F322=0,0,F322-CALCULATOR!$C$23)</f>
        <v>74</v>
      </c>
      <c r="G324" s="126">
        <f>IF(G322=0,0,G322-CALCULATOR!$C$23)</f>
        <v>73</v>
      </c>
      <c r="H324" s="126">
        <f>IF(H322=0,0,H322-CALCULATOR!$C$23)</f>
        <v>71</v>
      </c>
      <c r="I324" s="126">
        <f>IF(I322=0,0,I322-CALCULATOR!$C$23)</f>
        <v>70</v>
      </c>
      <c r="J324" s="126">
        <f>IF(J322=0,0,J322-CALCULATOR!$C$23)</f>
        <v>66</v>
      </c>
      <c r="K324" s="126">
        <f>IF(K322=0,0,K322-CALCULATOR!$C$23)</f>
        <v>61</v>
      </c>
      <c r="L324" s="126">
        <f>IF(L322=0,0,L322-CALCULATOR!$C$23)</f>
        <v>0</v>
      </c>
      <c r="M324" s="126">
        <f>IF(M322=0,0,M322-CALCULATOR!$C$23)</f>
        <v>0</v>
      </c>
      <c r="N324" s="126">
        <f>IF(N322=0,0,N322-CALCULATOR!$C$23)</f>
        <v>0</v>
      </c>
      <c r="O324" s="126">
        <f>IF(O322=0,0,O322-CALCULATOR!$C$23)</f>
        <v>0</v>
      </c>
      <c r="P324" s="126">
        <f>IF(P322=0,0,P322-CALCULATOR!$C$23)</f>
        <v>0</v>
      </c>
      <c r="Q324" s="126">
        <f>IF(Q322=0,0,Q322-CALCULATOR!$C$23)</f>
        <v>0</v>
      </c>
      <c r="R324" s="126">
        <f>IF(R322=0,0,R322-CALCULATOR!$C$23)</f>
        <v>0</v>
      </c>
      <c r="S324" s="126">
        <f>IF(S322=0,0,S322-CALCULATOR!$C$23)</f>
        <v>0</v>
      </c>
      <c r="T324" s="126">
        <f>IF(T322=0,0,T322-CALCULATOR!$C$23)</f>
        <v>0</v>
      </c>
      <c r="U324" s="126">
        <f>IF(U322=0,0,U322-CALCULATOR!$C$23)</f>
        <v>58</v>
      </c>
      <c r="V324" s="126">
        <f>IF(V322=0,0,V322-CALCULATOR!$C$23)</f>
        <v>63</v>
      </c>
      <c r="W324" s="126">
        <f>IF(W322=0,0,W322-CALCULATOR!$C$23)</f>
        <v>64</v>
      </c>
      <c r="X324" s="126">
        <f>IF(X322=0,0,X322-CALCULATOR!$C$23)</f>
        <v>67</v>
      </c>
      <c r="Y324" s="126">
        <f>IF(Y322=0,0,Y322-CALCULATOR!$C$23)</f>
        <v>69</v>
      </c>
    </row>
    <row r="325" spans="1:25" x14ac:dyDescent="0.2">
      <c r="A325" s="302" t="s">
        <v>241</v>
      </c>
      <c r="B325" s="303"/>
      <c r="C325" s="303"/>
      <c r="D325" s="303"/>
      <c r="E325" s="303"/>
      <c r="F325" s="303"/>
      <c r="G325" s="303"/>
      <c r="H325" s="303"/>
      <c r="I325" s="303"/>
      <c r="J325" s="303"/>
      <c r="K325" s="303"/>
      <c r="L325" s="303"/>
      <c r="M325" s="303"/>
      <c r="N325" s="303"/>
      <c r="O325" s="303"/>
      <c r="P325" s="303"/>
      <c r="Q325" s="303"/>
      <c r="R325" s="303"/>
      <c r="S325" s="303"/>
      <c r="T325" s="303"/>
      <c r="U325" s="303"/>
      <c r="V325" s="303"/>
      <c r="W325" s="303"/>
      <c r="X325" s="303"/>
      <c r="Y325" s="304"/>
    </row>
    <row r="326" spans="1:25" x14ac:dyDescent="0.2">
      <c r="A326" s="133"/>
      <c r="B326" s="147">
        <f>IF(B324&lt;78,'VTG EFF'!$C$5/100,VLOOKUP(B324,'VTG EFF'!$B$5:$G$87,2,FALSE)/100)</f>
        <v>0.997</v>
      </c>
      <c r="C326" s="147">
        <f>IF(C324&lt;78,'VTG EFF'!$C$5/100,VLOOKUP(C324,'VTG EFF'!$B$5:$G$87,2,FALSE)/100)</f>
        <v>0.997</v>
      </c>
      <c r="D326" s="147">
        <f>IF(D324&lt;78,'VTG EFF'!$C$5/100,VLOOKUP(D324,'VTG EFF'!$B$5:$G$87,2,FALSE)/100)</f>
        <v>0.997</v>
      </c>
      <c r="E326" s="147">
        <f>IF(E324&lt;78,'VTG EFF'!$C$5/100,VLOOKUP(E324,'VTG EFF'!$B$5:$G$87,2,FALSE)/100)</f>
        <v>0.997</v>
      </c>
      <c r="F326" s="147">
        <f>IF(F324&lt;78,'VTG EFF'!$C$5/100,VLOOKUP(F324,'VTG EFF'!$B$5:$G$87,2,FALSE)/100)</f>
        <v>0.997</v>
      </c>
      <c r="G326" s="147">
        <f>IF(G324&lt;78,'VTG EFF'!$C$5/100,VLOOKUP(G324,'VTG EFF'!$B$5:$G$87,2,FALSE)/100)</f>
        <v>0.997</v>
      </c>
      <c r="H326" s="147">
        <f>IF(H324&lt;78,'VTG EFF'!$C$5/100,VLOOKUP(H324,'VTG EFF'!$B$5:$G$87,2,FALSE)/100)</f>
        <v>0.997</v>
      </c>
      <c r="I326" s="147">
        <f>IF(I324&lt;78,'VTG EFF'!$C$5/100,VLOOKUP(I324,'VTG EFF'!$B$5:$G$87,2,FALSE)/100)</f>
        <v>0.997</v>
      </c>
      <c r="J326" s="147">
        <f>IF(J324&lt;78,'VTG EFF'!$C$5/100,VLOOKUP(J324,'VTG EFF'!$B$5:$G$87,2,FALSE)/100)</f>
        <v>0.997</v>
      </c>
      <c r="K326" s="147">
        <f>IF(K324&lt;78,'VTG EFF'!$C$5/100,VLOOKUP(K324,'VTG EFF'!$B$5:$G$87,2,FALSE)/100)</f>
        <v>0.997</v>
      </c>
      <c r="L326" s="147">
        <f>IF(L324&lt;78,'VTG EFF'!$C$5/100,VLOOKUP(L324,'VTG EFF'!$B$5:$G$87,2,FALSE)/100)</f>
        <v>0.997</v>
      </c>
      <c r="M326" s="147">
        <f>IF(M324&lt;78,'VTG EFF'!$C$5/100,VLOOKUP(M324,'VTG EFF'!$B$5:$G$87,2,FALSE)/100)</f>
        <v>0.997</v>
      </c>
      <c r="N326" s="147">
        <f>IF(N324&lt;78,'VTG EFF'!$C$5/100,VLOOKUP(N324,'VTG EFF'!$B$5:$G$87,2,FALSE)/100)</f>
        <v>0.997</v>
      </c>
      <c r="O326" s="147">
        <f>IF(O324&lt;78,'VTG EFF'!$C$5/100,VLOOKUP(O324,'VTG EFF'!$B$5:$G$87,2,FALSE)/100)</f>
        <v>0.997</v>
      </c>
      <c r="P326" s="147">
        <f>IF(P324&lt;78,'VTG EFF'!$C$5/100,VLOOKUP(P324,'VTG EFF'!$B$5:$G$87,2,FALSE)/100)</f>
        <v>0.997</v>
      </c>
      <c r="Q326" s="147">
        <f>IF(Q324&lt;78,'VTG EFF'!$C$5/100,VLOOKUP(Q324,'VTG EFF'!$B$5:$G$87,2,FALSE)/100)</f>
        <v>0.997</v>
      </c>
      <c r="R326" s="147">
        <f>IF(R324&lt;78,'VTG EFF'!$C$5/100,VLOOKUP(R324,'VTG EFF'!$B$5:$G$87,2,FALSE)/100)</f>
        <v>0.997</v>
      </c>
      <c r="S326" s="147">
        <f>IF(S324&lt;78,'VTG EFF'!$C$5/100,VLOOKUP(S324,'VTG EFF'!$B$5:$G$87,2,FALSE)/100)</f>
        <v>0.997</v>
      </c>
      <c r="T326" s="147">
        <f>IF(T324&lt;78,'VTG EFF'!$C$5/100,VLOOKUP(T324,'VTG EFF'!$B$5:$G$87,2,FALSE)/100)</f>
        <v>0.997</v>
      </c>
      <c r="U326" s="147">
        <f>IF(U324&lt;78,'VTG EFF'!$C$5/100,VLOOKUP(U324,'VTG EFF'!$B$5:$G$87,2,FALSE)/100)</f>
        <v>0.997</v>
      </c>
      <c r="V326" s="147">
        <f>IF(V324&lt;78,'VTG EFF'!$C$5/100,VLOOKUP(V324,'VTG EFF'!$B$5:$G$87,2,FALSE)/100)</f>
        <v>0.997</v>
      </c>
      <c r="W326" s="147">
        <f>IF(W324&lt;78,'VTG EFF'!$C$5/100,VLOOKUP(W324,'VTG EFF'!$B$5:$G$87,2,FALSE)/100)</f>
        <v>0.997</v>
      </c>
      <c r="X326" s="147">
        <f>IF(X324&lt;78,'VTG EFF'!$C$5/100,VLOOKUP(X324,'VTG EFF'!$B$5:$G$87,2,FALSE)/100)</f>
        <v>0.997</v>
      </c>
      <c r="Y326" s="147">
        <f>IF(Y324&lt;78,'VTG EFF'!$C$5/100,VLOOKUP(Y324,'VTG EFF'!$B$5:$G$87,2,FALSE)/100)</f>
        <v>0.997</v>
      </c>
    </row>
    <row r="327" spans="1:25" x14ac:dyDescent="0.2">
      <c r="A327" s="302" t="s">
        <v>240</v>
      </c>
      <c r="B327" s="303"/>
      <c r="C327" s="303"/>
      <c r="D327" s="303"/>
      <c r="E327" s="303"/>
      <c r="F327" s="303"/>
      <c r="G327" s="303"/>
      <c r="H327" s="303"/>
      <c r="I327" s="303"/>
      <c r="J327" s="303"/>
      <c r="K327" s="303"/>
      <c r="L327" s="303"/>
      <c r="M327" s="303"/>
      <c r="N327" s="303"/>
      <c r="O327" s="303"/>
      <c r="P327" s="303"/>
      <c r="Q327" s="303"/>
      <c r="R327" s="303"/>
      <c r="S327" s="303"/>
      <c r="T327" s="303"/>
      <c r="U327" s="303"/>
      <c r="V327" s="303"/>
      <c r="W327" s="303"/>
      <c r="X327" s="303"/>
      <c r="Y327" s="304"/>
    </row>
    <row r="328" spans="1:25" x14ac:dyDescent="0.2">
      <c r="A328" s="133"/>
      <c r="B328" s="147">
        <f>IF(B324&lt;78,'VTG EFF'!$C$5/100,VLOOKUP(B324,'VTG EFF'!$B$5:$G$87,3,FALSE)/100)</f>
        <v>0.997</v>
      </c>
      <c r="C328" s="147">
        <f>IF(C324&lt;78,'VTG EFF'!$C$5/100,VLOOKUP(C324,'VTG EFF'!$B$5:$G$87,3,FALSE)/100)</f>
        <v>0.997</v>
      </c>
      <c r="D328" s="147">
        <f>IF(D324&lt;78,'VTG EFF'!$C$5/100,VLOOKUP(D324,'VTG EFF'!$B$5:$G$87,3,FALSE)/100)</f>
        <v>0.997</v>
      </c>
      <c r="E328" s="147">
        <f>IF(E324&lt;78,'VTG EFF'!$C$5/100,VLOOKUP(E324,'VTG EFF'!$B$5:$G$87,3,FALSE)/100)</f>
        <v>0.997</v>
      </c>
      <c r="F328" s="147">
        <f>IF(F324&lt;78,'VTG EFF'!$C$5/100,VLOOKUP(F324,'VTG EFF'!$B$5:$G$87,3,FALSE)/100)</f>
        <v>0.997</v>
      </c>
      <c r="G328" s="147">
        <f>IF(G324&lt;78,'VTG EFF'!$C$5/100,VLOOKUP(G324,'VTG EFF'!$B$5:$G$87,3,FALSE)/100)</f>
        <v>0.997</v>
      </c>
      <c r="H328" s="147">
        <f>IF(H324&lt;78,'VTG EFF'!$C$5/100,VLOOKUP(H324,'VTG EFF'!$B$5:$G$87,3,FALSE)/100)</f>
        <v>0.997</v>
      </c>
      <c r="I328" s="147">
        <f>IF(I324&lt;78,'VTG EFF'!$C$5/100,VLOOKUP(I324,'VTG EFF'!$B$5:$G$87,3,FALSE)/100)</f>
        <v>0.997</v>
      </c>
      <c r="J328" s="147">
        <f>IF(J324&lt;78,'VTG EFF'!$C$5/100,VLOOKUP(J324,'VTG EFF'!$B$5:$G$87,3,FALSE)/100)</f>
        <v>0.997</v>
      </c>
      <c r="K328" s="147">
        <f>IF(K324&lt;78,'VTG EFF'!$C$5/100,VLOOKUP(K324,'VTG EFF'!$B$5:$G$87,3,FALSE)/100)</f>
        <v>0.997</v>
      </c>
      <c r="L328" s="147">
        <f>IF(L324&lt;78,'VTG EFF'!$C$5/100,VLOOKUP(L324,'VTG EFF'!$B$5:$G$87,3,FALSE)/100)</f>
        <v>0.997</v>
      </c>
      <c r="M328" s="147">
        <f>IF(M324&lt;78,'VTG EFF'!$C$5/100,VLOOKUP(M324,'VTG EFF'!$B$5:$G$87,3,FALSE)/100)</f>
        <v>0.997</v>
      </c>
      <c r="N328" s="147">
        <f>IF(N324&lt;78,'VTG EFF'!$C$5/100,VLOOKUP(N324,'VTG EFF'!$B$5:$G$87,3,FALSE)/100)</f>
        <v>0.997</v>
      </c>
      <c r="O328" s="147">
        <f>IF(O324&lt;78,'VTG EFF'!$C$5/100,VLOOKUP(O324,'VTG EFF'!$B$5:$G$87,3,FALSE)/100)</f>
        <v>0.997</v>
      </c>
      <c r="P328" s="147">
        <f>IF(P324&lt;78,'VTG EFF'!$C$5/100,VLOOKUP(P324,'VTG EFF'!$B$5:$G$87,3,FALSE)/100)</f>
        <v>0.997</v>
      </c>
      <c r="Q328" s="147">
        <f>IF(Q324&lt;78,'VTG EFF'!$C$5/100,VLOOKUP(Q324,'VTG EFF'!$B$5:$G$87,3,FALSE)/100)</f>
        <v>0.997</v>
      </c>
      <c r="R328" s="147">
        <f>IF(R324&lt;78,'VTG EFF'!$C$5/100,VLOOKUP(R324,'VTG EFF'!$B$5:$G$87,3,FALSE)/100)</f>
        <v>0.997</v>
      </c>
      <c r="S328" s="147">
        <f>IF(S324&lt;78,'VTG EFF'!$C$5/100,VLOOKUP(S324,'VTG EFF'!$B$5:$G$87,3,FALSE)/100)</f>
        <v>0.997</v>
      </c>
      <c r="T328" s="147">
        <f>IF(T324&lt;78,'VTG EFF'!$C$5/100,VLOOKUP(T324,'VTG EFF'!$B$5:$G$87,3,FALSE)/100)</f>
        <v>0.997</v>
      </c>
      <c r="U328" s="147">
        <f>IF(U324&lt;78,'VTG EFF'!$C$5/100,VLOOKUP(U324,'VTG EFF'!$B$5:$G$87,3,FALSE)/100)</f>
        <v>0.997</v>
      </c>
      <c r="V328" s="147">
        <f>IF(V324&lt;78,'VTG EFF'!$C$5/100,VLOOKUP(V324,'VTG EFF'!$B$5:$G$87,3,FALSE)/100)</f>
        <v>0.997</v>
      </c>
      <c r="W328" s="147">
        <f>IF(W324&lt;78,'VTG EFF'!$C$5/100,VLOOKUP(W324,'VTG EFF'!$B$5:$G$87,3,FALSE)/100)</f>
        <v>0.997</v>
      </c>
      <c r="X328" s="147">
        <f>IF(X324&lt;78,'VTG EFF'!$C$5/100,VLOOKUP(X324,'VTG EFF'!$B$5:$G$87,3,FALSE)/100)</f>
        <v>0.997</v>
      </c>
      <c r="Y328" s="147">
        <f>IF(Y324&lt;78,'VTG EFF'!$C$5/100,VLOOKUP(Y324,'VTG EFF'!$B$5:$G$87,3,FALSE)/100)</f>
        <v>0.997</v>
      </c>
    </row>
    <row r="329" spans="1:25" x14ac:dyDescent="0.2">
      <c r="A329" s="302" t="s">
        <v>242</v>
      </c>
      <c r="B329" s="303"/>
      <c r="C329" s="303"/>
      <c r="D329" s="303"/>
      <c r="E329" s="303"/>
      <c r="F329" s="303"/>
      <c r="G329" s="303"/>
      <c r="H329" s="303"/>
      <c r="I329" s="303"/>
      <c r="J329" s="303"/>
      <c r="K329" s="303"/>
      <c r="L329" s="303"/>
      <c r="M329" s="303"/>
      <c r="N329" s="303"/>
      <c r="O329" s="303"/>
      <c r="P329" s="303"/>
      <c r="Q329" s="303"/>
      <c r="R329" s="303"/>
      <c r="S329" s="303"/>
      <c r="T329" s="303"/>
      <c r="U329" s="303"/>
      <c r="V329" s="303"/>
      <c r="W329" s="303"/>
      <c r="X329" s="303"/>
      <c r="Y329" s="304"/>
    </row>
    <row r="330" spans="1:25" x14ac:dyDescent="0.2">
      <c r="A330" s="133"/>
      <c r="B330" s="147">
        <f>IF(B324&lt;78,'VTG EFF'!$C$5/100,VLOOKUP(B324,'VTG EFF'!$B$5:$G$87,4,FALSE)/100)</f>
        <v>0.997</v>
      </c>
      <c r="C330" s="147">
        <f>IF(C324&lt;78,'VTG EFF'!$C$5/100,VLOOKUP(C324,'VTG EFF'!$B$5:$G$87,4,FALSE)/100)</f>
        <v>0.997</v>
      </c>
      <c r="D330" s="147">
        <f>IF(D324&lt;78,'VTG EFF'!$C$5/100,VLOOKUP(D324,'VTG EFF'!$B$5:$G$87,4,FALSE)/100)</f>
        <v>0.997</v>
      </c>
      <c r="E330" s="147">
        <f>IF(E324&lt;78,'VTG EFF'!$C$5/100,VLOOKUP(E324,'VTG EFF'!$B$5:$G$87,4,FALSE)/100)</f>
        <v>0.997</v>
      </c>
      <c r="F330" s="147">
        <f>IF(F324&lt;78,'VTG EFF'!$C$5/100,VLOOKUP(F324,'VTG EFF'!$B$5:$G$87,4,FALSE)/100)</f>
        <v>0.997</v>
      </c>
      <c r="G330" s="147">
        <f>IF(G324&lt;78,'VTG EFF'!$C$5/100,VLOOKUP(G324,'VTG EFF'!$B$5:$G$87,4,FALSE)/100)</f>
        <v>0.997</v>
      </c>
      <c r="H330" s="147">
        <f>IF(H324&lt;78,'VTG EFF'!$C$5/100,VLOOKUP(H324,'VTG EFF'!$B$5:$G$87,4,FALSE)/100)</f>
        <v>0.997</v>
      </c>
      <c r="I330" s="147">
        <f>IF(I324&lt;78,'VTG EFF'!$C$5/100,VLOOKUP(I324,'VTG EFF'!$B$5:$G$87,4,FALSE)/100)</f>
        <v>0.997</v>
      </c>
      <c r="J330" s="147">
        <f>IF(J324&lt;78,'VTG EFF'!$C$5/100,VLOOKUP(J324,'VTG EFF'!$B$5:$G$87,4,FALSE)/100)</f>
        <v>0.997</v>
      </c>
      <c r="K330" s="147">
        <f>IF(K324&lt;78,'VTG EFF'!$C$5/100,VLOOKUP(K324,'VTG EFF'!$B$5:$G$87,4,FALSE)/100)</f>
        <v>0.997</v>
      </c>
      <c r="L330" s="147">
        <f>IF(L324&lt;78,'VTG EFF'!$C$5/100,VLOOKUP(L324,'VTG EFF'!$B$5:$G$87,4,FALSE)/100)</f>
        <v>0.997</v>
      </c>
      <c r="M330" s="147">
        <f>IF(M324&lt;78,'VTG EFF'!$C$5/100,VLOOKUP(M324,'VTG EFF'!$B$5:$G$87,4,FALSE)/100)</f>
        <v>0.997</v>
      </c>
      <c r="N330" s="147">
        <f>IF(N324&lt;78,'VTG EFF'!$C$5/100,VLOOKUP(N324,'VTG EFF'!$B$5:$G$87,4,FALSE)/100)</f>
        <v>0.997</v>
      </c>
      <c r="O330" s="147">
        <f>IF(O324&lt;78,'VTG EFF'!$C$5/100,VLOOKUP(O324,'VTG EFF'!$B$5:$G$87,4,FALSE)/100)</f>
        <v>0.997</v>
      </c>
      <c r="P330" s="147">
        <f>IF(P324&lt;78,'VTG EFF'!$C$5/100,VLOOKUP(P324,'VTG EFF'!$B$5:$G$87,4,FALSE)/100)</f>
        <v>0.997</v>
      </c>
      <c r="Q330" s="147">
        <f>IF(Q324&lt;78,'VTG EFF'!$C$5/100,VLOOKUP(Q324,'VTG EFF'!$B$5:$G$87,4,FALSE)/100)</f>
        <v>0.997</v>
      </c>
      <c r="R330" s="147">
        <f>IF(R324&lt;78,'VTG EFF'!$C$5/100,VLOOKUP(R324,'VTG EFF'!$B$5:$G$87,4,FALSE)/100)</f>
        <v>0.997</v>
      </c>
      <c r="S330" s="147">
        <f>IF(S324&lt;78,'VTG EFF'!$C$5/100,VLOOKUP(S324,'VTG EFF'!$B$5:$G$87,4,FALSE)/100)</f>
        <v>0.997</v>
      </c>
      <c r="T330" s="147">
        <f>IF(T324&lt;78,'VTG EFF'!$C$5/100,VLOOKUP(T324,'VTG EFF'!$B$5:$G$87,4,FALSE)/100)</f>
        <v>0.997</v>
      </c>
      <c r="U330" s="147">
        <f>IF(U324&lt;78,'VTG EFF'!$C$5/100,VLOOKUP(U324,'VTG EFF'!$B$5:$G$87,4,FALSE)/100)</f>
        <v>0.997</v>
      </c>
      <c r="V330" s="147">
        <f>IF(V324&lt;78,'VTG EFF'!$C$5/100,VLOOKUP(V324,'VTG EFF'!$B$5:$G$87,4,FALSE)/100)</f>
        <v>0.997</v>
      </c>
      <c r="W330" s="147">
        <f>IF(W324&lt;78,'VTG EFF'!$C$5/100,VLOOKUP(W324,'VTG EFF'!$B$5:$G$87,4,FALSE)/100)</f>
        <v>0.997</v>
      </c>
      <c r="X330" s="147">
        <f>IF(X324&lt;78,'VTG EFF'!$C$5/100,VLOOKUP(X324,'VTG EFF'!$B$5:$G$87,4,FALSE)/100)</f>
        <v>0.997</v>
      </c>
      <c r="Y330" s="147">
        <f>IF(Y324&lt;78,'VTG EFF'!$C$5/100,VLOOKUP(Y324,'VTG EFF'!$B$5:$G$87,4,FALSE)/100)</f>
        <v>0.997</v>
      </c>
    </row>
    <row r="331" spans="1:25" x14ac:dyDescent="0.2">
      <c r="A331" s="302" t="s">
        <v>243</v>
      </c>
      <c r="B331" s="303"/>
      <c r="C331" s="303"/>
      <c r="D331" s="303"/>
      <c r="E331" s="303"/>
      <c r="F331" s="303"/>
      <c r="G331" s="303"/>
      <c r="H331" s="303"/>
      <c r="I331" s="303"/>
      <c r="J331" s="303"/>
      <c r="K331" s="303"/>
      <c r="L331" s="303"/>
      <c r="M331" s="303"/>
      <c r="N331" s="303"/>
      <c r="O331" s="303"/>
      <c r="P331" s="303"/>
      <c r="Q331" s="303"/>
      <c r="R331" s="303"/>
      <c r="S331" s="303"/>
      <c r="T331" s="303"/>
      <c r="U331" s="303"/>
      <c r="V331" s="303"/>
      <c r="W331" s="303"/>
      <c r="X331" s="303"/>
      <c r="Y331" s="304"/>
    </row>
    <row r="332" spans="1:25" x14ac:dyDescent="0.2">
      <c r="A332" s="133"/>
      <c r="B332" s="147">
        <f>IF(B324&lt;78,'VTG EFF'!$C$5/100,VLOOKUP(B324,'VTG EFF'!$B$5:$G$87,5,FALSE)/100)</f>
        <v>0.997</v>
      </c>
      <c r="C332" s="147">
        <f>IF(C324&lt;78,'VTG EFF'!$C$5/100,VLOOKUP(C324,'VTG EFF'!$B$5:$G$87,5,FALSE)/100)</f>
        <v>0.997</v>
      </c>
      <c r="D332" s="147">
        <f>IF(D324&lt;78,'VTG EFF'!$C$5/100,VLOOKUP(D324,'VTG EFF'!$B$5:$G$87,5,FALSE)/100)</f>
        <v>0.997</v>
      </c>
      <c r="E332" s="147">
        <f>IF(E324&lt;78,'VTG EFF'!$C$5/100,VLOOKUP(E324,'VTG EFF'!$B$5:$G$87,5,FALSE)/100)</f>
        <v>0.997</v>
      </c>
      <c r="F332" s="147">
        <f>IF(F324&lt;78,'VTG EFF'!$C$5/100,VLOOKUP(F324,'VTG EFF'!$B$5:$G$87,5,FALSE)/100)</f>
        <v>0.997</v>
      </c>
      <c r="G332" s="147">
        <f>IF(G324&lt;78,'VTG EFF'!$C$5/100,VLOOKUP(G324,'VTG EFF'!$B$5:$G$87,5,FALSE)/100)</f>
        <v>0.997</v>
      </c>
      <c r="H332" s="147">
        <f>IF(H324&lt;78,'VTG EFF'!$C$5/100,VLOOKUP(H324,'VTG EFF'!$B$5:$G$87,5,FALSE)/100)</f>
        <v>0.997</v>
      </c>
      <c r="I332" s="147">
        <f>IF(I324&lt;78,'VTG EFF'!$C$5/100,VLOOKUP(I324,'VTG EFF'!$B$5:$G$87,5,FALSE)/100)</f>
        <v>0.997</v>
      </c>
      <c r="J332" s="147">
        <f>IF(J324&lt;78,'VTG EFF'!$C$5/100,VLOOKUP(J324,'VTG EFF'!$B$5:$G$87,5,FALSE)/100)</f>
        <v>0.997</v>
      </c>
      <c r="K332" s="147">
        <f>IF(K324&lt;78,'VTG EFF'!$C$5/100,VLOOKUP(K324,'VTG EFF'!$B$5:$G$87,5,FALSE)/100)</f>
        <v>0.997</v>
      </c>
      <c r="L332" s="147">
        <f>IF(L324&lt;78,'VTG EFF'!$C$5/100,VLOOKUP(L324,'VTG EFF'!$B$5:$G$87,5,FALSE)/100)</f>
        <v>0.997</v>
      </c>
      <c r="M332" s="147">
        <f>IF(M324&lt;78,'VTG EFF'!$C$5/100,VLOOKUP(M324,'VTG EFF'!$B$5:$G$87,5,FALSE)/100)</f>
        <v>0.997</v>
      </c>
      <c r="N332" s="147">
        <f>IF(N324&lt;78,'VTG EFF'!$C$5/100,VLOOKUP(N324,'VTG EFF'!$B$5:$G$87,5,FALSE)/100)</f>
        <v>0.997</v>
      </c>
      <c r="O332" s="147">
        <f>IF(O324&lt;78,'VTG EFF'!$C$5/100,VLOOKUP(O324,'VTG EFF'!$B$5:$G$87,5,FALSE)/100)</f>
        <v>0.997</v>
      </c>
      <c r="P332" s="147">
        <f>IF(P324&lt;78,'VTG EFF'!$C$5/100,VLOOKUP(P324,'VTG EFF'!$B$5:$G$87,5,FALSE)/100)</f>
        <v>0.997</v>
      </c>
      <c r="Q332" s="147">
        <f>IF(Q324&lt;78,'VTG EFF'!$C$5/100,VLOOKUP(Q324,'VTG EFF'!$B$5:$G$87,5,FALSE)/100)</f>
        <v>0.997</v>
      </c>
      <c r="R332" s="147">
        <f>IF(R324&lt;78,'VTG EFF'!$C$5/100,VLOOKUP(R324,'VTG EFF'!$B$5:$G$87,5,FALSE)/100)</f>
        <v>0.997</v>
      </c>
      <c r="S332" s="147">
        <f>IF(S324&lt;78,'VTG EFF'!$C$5/100,VLOOKUP(S324,'VTG EFF'!$B$5:$G$87,5,FALSE)/100)</f>
        <v>0.997</v>
      </c>
      <c r="T332" s="147">
        <f>IF(T324&lt;78,'VTG EFF'!$C$5/100,VLOOKUP(T324,'VTG EFF'!$B$5:$G$87,5,FALSE)/100)</f>
        <v>0.997</v>
      </c>
      <c r="U332" s="147">
        <f>IF(U324&lt;78,'VTG EFF'!$C$5/100,VLOOKUP(U324,'VTG EFF'!$B$5:$G$87,5,FALSE)/100)</f>
        <v>0.997</v>
      </c>
      <c r="V332" s="147">
        <f>IF(V324&lt;78,'VTG EFF'!$C$5/100,VLOOKUP(V324,'VTG EFF'!$B$5:$G$87,5,FALSE)/100)</f>
        <v>0.997</v>
      </c>
      <c r="W332" s="147">
        <f>IF(W324&lt;78,'VTG EFF'!$C$5/100,VLOOKUP(W324,'VTG EFF'!$B$5:$G$87,5,FALSE)/100)</f>
        <v>0.997</v>
      </c>
      <c r="X332" s="147">
        <f>IF(X324&lt;78,'VTG EFF'!$C$5/100,VLOOKUP(X324,'VTG EFF'!$B$5:$G$87,5,FALSE)/100)</f>
        <v>0.997</v>
      </c>
      <c r="Y332" s="147">
        <f>IF(Y324&lt;78,'VTG EFF'!$C$5/100,VLOOKUP(Y324,'VTG EFF'!$B$5:$G$87,5,FALSE)/100)</f>
        <v>0.997</v>
      </c>
    </row>
    <row r="333" spans="1:25" x14ac:dyDescent="0.2">
      <c r="A333" s="302" t="s">
        <v>244</v>
      </c>
      <c r="B333" s="303"/>
      <c r="C333" s="303"/>
      <c r="D333" s="303"/>
      <c r="E333" s="303"/>
      <c r="F333" s="303"/>
      <c r="G333" s="303"/>
      <c r="H333" s="303"/>
      <c r="I333" s="303"/>
      <c r="J333" s="303"/>
      <c r="K333" s="303"/>
      <c r="L333" s="303"/>
      <c r="M333" s="303"/>
      <c r="N333" s="303"/>
      <c r="O333" s="303"/>
      <c r="P333" s="303"/>
      <c r="Q333" s="303"/>
      <c r="R333" s="303"/>
      <c r="S333" s="303"/>
      <c r="T333" s="303"/>
      <c r="U333" s="303"/>
      <c r="V333" s="303"/>
      <c r="W333" s="303"/>
      <c r="X333" s="303"/>
      <c r="Y333" s="304"/>
    </row>
    <row r="334" spans="1:25" x14ac:dyDescent="0.2">
      <c r="A334" s="133"/>
      <c r="B334" s="147">
        <f>IF(B324&lt;78,'VTG EFF'!$C$5/100,VLOOKUP(B324,'VTG EFF'!$B$5:$G$87,6,FALSE)/100)</f>
        <v>0.997</v>
      </c>
      <c r="C334" s="147">
        <f>IF(C324&lt;78,'VTG EFF'!$C$5/100,VLOOKUP(C324,'VTG EFF'!$B$5:$G$87,6,FALSE)/100)</f>
        <v>0.997</v>
      </c>
      <c r="D334" s="147">
        <f>IF(D324&lt;78,'VTG EFF'!$C$5/100,VLOOKUP(D324,'VTG EFF'!$B$5:$G$87,6,FALSE)/100)</f>
        <v>0.997</v>
      </c>
      <c r="E334" s="147">
        <f>IF(E324&lt;78,'VTG EFF'!$C$5/100,VLOOKUP(E324,'VTG EFF'!$B$5:$G$87,6,FALSE)/100)</f>
        <v>0.997</v>
      </c>
      <c r="F334" s="147">
        <f>IF(F324&lt;78,'VTG EFF'!$C$5/100,VLOOKUP(F324,'VTG EFF'!$B$5:$G$87,6,FALSE)/100)</f>
        <v>0.997</v>
      </c>
      <c r="G334" s="147">
        <f>IF(G324&lt;78,'VTG EFF'!$C$5/100,VLOOKUP(G324,'VTG EFF'!$B$5:$G$87,6,FALSE)/100)</f>
        <v>0.997</v>
      </c>
      <c r="H334" s="147">
        <f>IF(H324&lt;78,'VTG EFF'!$C$5/100,VLOOKUP(H324,'VTG EFF'!$B$5:$G$87,6,FALSE)/100)</f>
        <v>0.997</v>
      </c>
      <c r="I334" s="147">
        <f>IF(I324&lt;78,'VTG EFF'!$C$5/100,VLOOKUP(I324,'VTG EFF'!$B$5:$G$87,6,FALSE)/100)</f>
        <v>0.997</v>
      </c>
      <c r="J334" s="147">
        <f>IF(J324&lt;78,'VTG EFF'!$C$5/100,VLOOKUP(J324,'VTG EFF'!$B$5:$G$87,6,FALSE)/100)</f>
        <v>0.997</v>
      </c>
      <c r="K334" s="147">
        <f>IF(K324&lt;78,'VTG EFF'!$C$5/100,VLOOKUP(K324,'VTG EFF'!$B$5:$G$87,6,FALSE)/100)</f>
        <v>0.997</v>
      </c>
      <c r="L334" s="147">
        <f>IF(L324&lt;78,'VTG EFF'!$C$5/100,VLOOKUP(L324,'VTG EFF'!$B$5:$G$87,6,FALSE)/100)</f>
        <v>0.997</v>
      </c>
      <c r="M334" s="147">
        <f>IF(M324&lt;78,'VTG EFF'!$C$5/100,VLOOKUP(M324,'VTG EFF'!$B$5:$G$87,6,FALSE)/100)</f>
        <v>0.997</v>
      </c>
      <c r="N334" s="147">
        <f>IF(N324&lt;78,'VTG EFF'!$C$5/100,VLOOKUP(N324,'VTG EFF'!$B$5:$G$87,6,FALSE)/100)</f>
        <v>0.997</v>
      </c>
      <c r="O334" s="147">
        <f>IF(O324&lt;78,'VTG EFF'!$C$5/100,VLOOKUP(O324,'VTG EFF'!$B$5:$G$87,6,FALSE)/100)</f>
        <v>0.997</v>
      </c>
      <c r="P334" s="147">
        <f>IF(P324&lt;78,'VTG EFF'!$C$5/100,VLOOKUP(P324,'VTG EFF'!$B$5:$G$87,6,FALSE)/100)</f>
        <v>0.997</v>
      </c>
      <c r="Q334" s="147">
        <f>IF(Q324&lt;78,'VTG EFF'!$C$5/100,VLOOKUP(Q324,'VTG EFF'!$B$5:$G$87,6,FALSE)/100)</f>
        <v>0.997</v>
      </c>
      <c r="R334" s="147">
        <f>IF(R324&lt;78,'VTG EFF'!$C$5/100,VLOOKUP(R324,'VTG EFF'!$B$5:$G$87,6,FALSE)/100)</f>
        <v>0.997</v>
      </c>
      <c r="S334" s="147">
        <f>IF(S324&lt;78,'VTG EFF'!$C$5/100,VLOOKUP(S324,'VTG EFF'!$B$5:$G$87,6,FALSE)/100)</f>
        <v>0.997</v>
      </c>
      <c r="T334" s="147">
        <f>IF(T324&lt;78,'VTG EFF'!$C$5/100,VLOOKUP(T324,'VTG EFF'!$B$5:$G$87,6,FALSE)/100)</f>
        <v>0.997</v>
      </c>
      <c r="U334" s="147">
        <f>IF(U324&lt;78,'VTG EFF'!$C$5/100,VLOOKUP(U324,'VTG EFF'!$B$5:$G$87,6,FALSE)/100)</f>
        <v>0.997</v>
      </c>
      <c r="V334" s="147">
        <f>IF(V324&lt;78,'VTG EFF'!$C$5/100,VLOOKUP(V324,'VTG EFF'!$B$5:$G$87,6,FALSE)/100)</f>
        <v>0.997</v>
      </c>
      <c r="W334" s="147">
        <f>IF(W324&lt;78,'VTG EFF'!$C$5/100,VLOOKUP(W324,'VTG EFF'!$B$5:$G$87,6,FALSE)/100)</f>
        <v>0.997</v>
      </c>
      <c r="X334" s="147">
        <f>IF(X324&lt;78,'VTG EFF'!$C$5/100,VLOOKUP(X324,'VTG EFF'!$B$5:$G$87,6,FALSE)/100)</f>
        <v>0.997</v>
      </c>
      <c r="Y334" s="147">
        <f>IF(Y324&lt;78,'VTG EFF'!$C$5/100,VLOOKUP(Y324,'VTG EFF'!$B$5:$G$87,6,FALSE)/100)</f>
        <v>0.997</v>
      </c>
    </row>
    <row r="335" spans="1:25" x14ac:dyDescent="0.2">
      <c r="A335" s="305" t="s">
        <v>228</v>
      </c>
      <c r="B335" s="306"/>
      <c r="C335" s="306"/>
      <c r="D335" s="306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306"/>
      <c r="R335" s="306"/>
      <c r="S335" s="306"/>
      <c r="T335" s="306"/>
      <c r="U335" s="306"/>
      <c r="V335" s="306"/>
      <c r="W335" s="306"/>
      <c r="X335" s="306"/>
      <c r="Y335" s="307"/>
    </row>
    <row r="336" spans="1:25" x14ac:dyDescent="0.2">
      <c r="A336" s="133"/>
      <c r="B336" s="135">
        <f>IF(B324=0,0,VLOOKUP(B320,'BLD LOAD'!$B$4:$C$104,2,FALSE))</f>
        <v>2465753.4246575343</v>
      </c>
      <c r="C336" s="135">
        <f>IF(C324=0,0,VLOOKUP(C320,'BLD LOAD'!$B$4:$C$104,2,FALSE))</f>
        <v>2630136.98630137</v>
      </c>
      <c r="D336" s="135">
        <f>IF(D324=0,0,VLOOKUP(D320,'BLD LOAD'!$B$4:$C$104,2,FALSE))</f>
        <v>2794520.5479452056</v>
      </c>
      <c r="E336" s="135">
        <f>IF(E324=0,0,VLOOKUP(E320,'BLD LOAD'!$B$4:$C$104,2,FALSE))</f>
        <v>2794520.5479452056</v>
      </c>
      <c r="F336" s="135">
        <f>IF(F324=0,0,VLOOKUP(F320,'BLD LOAD'!$B$4:$C$104,2,FALSE))</f>
        <v>2958904.1095890412</v>
      </c>
      <c r="G336" s="135">
        <f>IF(G324=0,0,VLOOKUP(G320,'BLD LOAD'!$B$4:$C$104,2,FALSE))</f>
        <v>2794520.5479452056</v>
      </c>
      <c r="H336" s="135">
        <f>IF(H324=0,0,VLOOKUP(H320,'BLD LOAD'!$B$4:$C$104,2,FALSE))</f>
        <v>2630136.98630137</v>
      </c>
      <c r="I336" s="135">
        <f>IF(I324=0,0,VLOOKUP(I320,'BLD LOAD'!$B$4:$C$104,2,FALSE))</f>
        <v>2465753.4246575343</v>
      </c>
      <c r="J336" s="135">
        <f>IF(J324=0,0,VLOOKUP(J320,'BLD LOAD'!$B$4:$C$104,2,FALSE))</f>
        <v>1972602.7397260275</v>
      </c>
      <c r="K336" s="135">
        <f>IF(K324=0,0,VLOOKUP(K320,'BLD LOAD'!$B$4:$C$104,2,FALSE))</f>
        <v>1479452.0547945206</v>
      </c>
      <c r="L336" s="135">
        <f>IF(L324=0,0,VLOOKUP(L320,'BLD LOAD'!$B$4:$C$104,2,FALSE))</f>
        <v>0</v>
      </c>
      <c r="M336" s="135">
        <f>IF(M324=0,0,VLOOKUP(M320,'BLD LOAD'!$B$4:$C$104,2,FALSE))</f>
        <v>0</v>
      </c>
      <c r="N336" s="135">
        <f>IF(N324=0,0,VLOOKUP(N320,'BLD LOAD'!$B$4:$C$104,2,FALSE))</f>
        <v>0</v>
      </c>
      <c r="O336" s="135">
        <f>IF(O324=0,0,VLOOKUP(O320,'BLD LOAD'!$B$4:$C$104,2,FALSE))</f>
        <v>0</v>
      </c>
      <c r="P336" s="135">
        <f>IF(P324=0,0,VLOOKUP(P320,'BLD LOAD'!$B$4:$C$104,2,FALSE))</f>
        <v>0</v>
      </c>
      <c r="Q336" s="135">
        <f>IF(Q324=0,0,VLOOKUP(Q320,'BLD LOAD'!$B$4:$C$104,2,FALSE))</f>
        <v>0</v>
      </c>
      <c r="R336" s="135">
        <f>IF(R324=0,0,VLOOKUP(R320,'BLD LOAD'!$B$4:$C$104,2,FALSE))</f>
        <v>0</v>
      </c>
      <c r="S336" s="135">
        <f>IF(S324=0,0,VLOOKUP(S320,'BLD LOAD'!$B$4:$C$104,2,FALSE))</f>
        <v>0</v>
      </c>
      <c r="T336" s="135">
        <f>IF(T324=0,0,VLOOKUP(T320,'BLD LOAD'!$B$4:$C$104,2,FALSE))</f>
        <v>0</v>
      </c>
      <c r="U336" s="135">
        <f>IF(U324=0,0,VLOOKUP(U320,'BLD LOAD'!$B$4:$C$104,2,FALSE))</f>
        <v>1150684.9315068494</v>
      </c>
      <c r="V336" s="135">
        <f>IF(V324=0,0,VLOOKUP(V320,'BLD LOAD'!$B$4:$C$104,2,FALSE))</f>
        <v>1643835.6164383562</v>
      </c>
      <c r="W336" s="135">
        <f>IF(W324=0,0,VLOOKUP(W320,'BLD LOAD'!$B$4:$C$104,2,FALSE))</f>
        <v>1808219.1780821919</v>
      </c>
      <c r="X336" s="135">
        <f>IF(X324=0,0,VLOOKUP(X320,'BLD LOAD'!$B$4:$C$104,2,FALSE))</f>
        <v>2136986.3013698631</v>
      </c>
      <c r="Y336" s="135">
        <f>IF(Y324=0,0,VLOOKUP(Y320,'BLD LOAD'!$B$4:$C$104,2,FALSE))</f>
        <v>2301369.8630136987</v>
      </c>
    </row>
    <row r="337" spans="1:25" x14ac:dyDescent="0.2">
      <c r="A337" s="305" t="s">
        <v>250</v>
      </c>
      <c r="B337" s="306"/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  <c r="R337" s="306"/>
      <c r="S337" s="306"/>
      <c r="T337" s="306"/>
      <c r="U337" s="306"/>
      <c r="V337" s="306"/>
      <c r="W337" s="306"/>
      <c r="X337" s="306"/>
      <c r="Y337" s="307"/>
    </row>
    <row r="338" spans="1:25" x14ac:dyDescent="0.2">
      <c r="A338" s="133"/>
      <c r="B338" s="135">
        <f>$K$3*B326*VLOOKUP(CALCULATOR!$C$21,'VTG EFF'!$P$4:$Q$10,2)*0.2</f>
        <v>3190400</v>
      </c>
      <c r="C338" s="135">
        <f>$K$3*C326*VLOOKUP(CALCULATOR!$C$21,'VTG EFF'!$P$4:$Q$10,2)*0.2</f>
        <v>3190400</v>
      </c>
      <c r="D338" s="135">
        <f>$K$3*D326*VLOOKUP(CALCULATOR!$C$21,'VTG EFF'!$P$4:$Q$10,2)*0.2</f>
        <v>3190400</v>
      </c>
      <c r="E338" s="135">
        <f>$K$3*E326*VLOOKUP(CALCULATOR!$C$21,'VTG EFF'!$P$4:$Q$10,2)*0.2</f>
        <v>3190400</v>
      </c>
      <c r="F338" s="135">
        <f>$K$3*F326*VLOOKUP(CALCULATOR!$C$21,'VTG EFF'!$P$4:$Q$10,2)*0.2</f>
        <v>3190400</v>
      </c>
      <c r="G338" s="135">
        <f>$K$3*G326*VLOOKUP(CALCULATOR!$C$21,'VTG EFF'!$P$4:$Q$10,2)*0.2</f>
        <v>3190400</v>
      </c>
      <c r="H338" s="135">
        <f>$K$3*H326*VLOOKUP(CALCULATOR!$C$21,'VTG EFF'!$P$4:$Q$10,2)*0.2</f>
        <v>3190400</v>
      </c>
      <c r="I338" s="135">
        <f>$K$3*I326*VLOOKUP(CALCULATOR!$C$21,'VTG EFF'!$P$4:$Q$10,2)*0.2</f>
        <v>3190400</v>
      </c>
      <c r="J338" s="135">
        <f>$K$3*J326*VLOOKUP(CALCULATOR!$C$21,'VTG EFF'!$P$4:$Q$10,2)*0.2</f>
        <v>3190400</v>
      </c>
      <c r="K338" s="135">
        <f>$K$3*K326*VLOOKUP(CALCULATOR!$C$21,'VTG EFF'!$P$4:$Q$10,2)*0.2</f>
        <v>3190400</v>
      </c>
      <c r="L338" s="135">
        <f>$K$3*L326*VLOOKUP(CALCULATOR!$C$21,'VTG EFF'!$P$4:$Q$10,2)*0.2</f>
        <v>3190400</v>
      </c>
      <c r="M338" s="135">
        <f>$K$3*M326*VLOOKUP(CALCULATOR!$C$21,'VTG EFF'!$P$4:$Q$10,2)*0.2</f>
        <v>3190400</v>
      </c>
      <c r="N338" s="135">
        <f>$K$3*N326*VLOOKUP(CALCULATOR!$C$21,'VTG EFF'!$P$4:$Q$10,2)*0.2</f>
        <v>3190400</v>
      </c>
      <c r="O338" s="135">
        <f>$K$3*O326*VLOOKUP(CALCULATOR!$C$21,'VTG EFF'!$P$4:$Q$10,2)*0.2</f>
        <v>3190400</v>
      </c>
      <c r="P338" s="135">
        <f>$K$3*P326*VLOOKUP(CALCULATOR!$C$21,'VTG EFF'!$P$4:$Q$10,2)*0.2</f>
        <v>3190400</v>
      </c>
      <c r="Q338" s="135">
        <f>$K$3*Q326*VLOOKUP(CALCULATOR!$C$21,'VTG EFF'!$P$4:$Q$10,2)*0.2</f>
        <v>3190400</v>
      </c>
      <c r="R338" s="135">
        <f>$K$3*R326*VLOOKUP(CALCULATOR!$C$21,'VTG EFF'!$P$4:$Q$10,2)*0.2</f>
        <v>3190400</v>
      </c>
      <c r="S338" s="135">
        <f>$K$3*S326*VLOOKUP(CALCULATOR!$C$21,'VTG EFF'!$P$4:$Q$10,2)*0.2</f>
        <v>3190400</v>
      </c>
      <c r="T338" s="135">
        <f>$K$3*T326*VLOOKUP(CALCULATOR!$C$21,'VTG EFF'!$P$4:$Q$10,2)*0.2</f>
        <v>3190400</v>
      </c>
      <c r="U338" s="135">
        <f>$K$3*U326*VLOOKUP(CALCULATOR!$C$21,'VTG EFF'!$P$4:$Q$10,2)*0.2</f>
        <v>3190400</v>
      </c>
      <c r="V338" s="135">
        <f>$K$3*V326*VLOOKUP(CALCULATOR!$C$21,'VTG EFF'!$P$4:$Q$10,2)*0.2</f>
        <v>3190400</v>
      </c>
      <c r="W338" s="135">
        <f>$K$3*W326*VLOOKUP(CALCULATOR!$C$21,'VTG EFF'!$P$4:$Q$10,2)*0.2</f>
        <v>3190400</v>
      </c>
      <c r="X338" s="135">
        <f>$K$3*X326*VLOOKUP(CALCULATOR!$C$21,'VTG EFF'!$P$4:$Q$10,2)*0.2</f>
        <v>3190400</v>
      </c>
      <c r="Y338" s="135">
        <f>$K$3*Y326*VLOOKUP(CALCULATOR!$C$21,'VTG EFF'!$P$4:$Q$10,2)*0.2</f>
        <v>3190400</v>
      </c>
    </row>
    <row r="339" spans="1:25" x14ac:dyDescent="0.2">
      <c r="A339" s="305" t="s">
        <v>251</v>
      </c>
      <c r="B339" s="306"/>
      <c r="C339" s="306"/>
      <c r="D339" s="306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306"/>
      <c r="R339" s="306"/>
      <c r="S339" s="306"/>
      <c r="T339" s="306"/>
      <c r="U339" s="306"/>
      <c r="V339" s="306"/>
      <c r="W339" s="306"/>
      <c r="X339" s="306"/>
      <c r="Y339" s="307"/>
    </row>
    <row r="340" spans="1:25" x14ac:dyDescent="0.2">
      <c r="A340" s="133"/>
      <c r="B340" s="135">
        <f>$K$3*B328*VLOOKUP(CALCULATOR!$C$21,'VTG EFF'!$P$4:$Q$10,2)*0.4</f>
        <v>6380800</v>
      </c>
      <c r="C340" s="135">
        <f>$K$3*C328*VLOOKUP(CALCULATOR!$C$21,'VTG EFF'!$P$4:$Q$10,2)*0.4</f>
        <v>6380800</v>
      </c>
      <c r="D340" s="135">
        <f>$K$3*D328*VLOOKUP(CALCULATOR!$C$21,'VTG EFF'!$P$4:$Q$10,2)*0.4</f>
        <v>6380800</v>
      </c>
      <c r="E340" s="135">
        <f>$K$3*E328*VLOOKUP(CALCULATOR!$C$21,'VTG EFF'!$P$4:$Q$10,2)*0.4</f>
        <v>6380800</v>
      </c>
      <c r="F340" s="135">
        <f>$K$3*F328*VLOOKUP(CALCULATOR!$C$21,'VTG EFF'!$P$4:$Q$10,2)*0.4</f>
        <v>6380800</v>
      </c>
      <c r="G340" s="135">
        <f>$K$3*G328*VLOOKUP(CALCULATOR!$C$21,'VTG EFF'!$P$4:$Q$10,2)*0.4</f>
        <v>6380800</v>
      </c>
      <c r="H340" s="135">
        <f>$K$3*H328*VLOOKUP(CALCULATOR!$C$21,'VTG EFF'!$P$4:$Q$10,2)*0.4</f>
        <v>6380800</v>
      </c>
      <c r="I340" s="135">
        <f>$K$3*I328*VLOOKUP(CALCULATOR!$C$21,'VTG EFF'!$P$4:$Q$10,2)*0.4</f>
        <v>6380800</v>
      </c>
      <c r="J340" s="135">
        <f>$K$3*J328*VLOOKUP(CALCULATOR!$C$21,'VTG EFF'!$P$4:$Q$10,2)*0.4</f>
        <v>6380800</v>
      </c>
      <c r="K340" s="135">
        <f>$K$3*K328*VLOOKUP(CALCULATOR!$C$21,'VTG EFF'!$P$4:$Q$10,2)*0.4</f>
        <v>6380800</v>
      </c>
      <c r="L340" s="135">
        <f>$K$3*L328*VLOOKUP(CALCULATOR!$C$21,'VTG EFF'!$P$4:$Q$10,2)*0.4</f>
        <v>6380800</v>
      </c>
      <c r="M340" s="135">
        <f>$K$3*M328*VLOOKUP(CALCULATOR!$C$21,'VTG EFF'!$P$4:$Q$10,2)*0.4</f>
        <v>6380800</v>
      </c>
      <c r="N340" s="135">
        <f>$K$3*N328*VLOOKUP(CALCULATOR!$C$21,'VTG EFF'!$P$4:$Q$10,2)*0.4</f>
        <v>6380800</v>
      </c>
      <c r="O340" s="135">
        <f>$K$3*O328*VLOOKUP(CALCULATOR!$C$21,'VTG EFF'!$P$4:$Q$10,2)*0.4</f>
        <v>6380800</v>
      </c>
      <c r="P340" s="135">
        <f>$K$3*P328*VLOOKUP(CALCULATOR!$C$21,'VTG EFF'!$P$4:$Q$10,2)*0.4</f>
        <v>6380800</v>
      </c>
      <c r="Q340" s="135">
        <f>$K$3*Q328*VLOOKUP(CALCULATOR!$C$21,'VTG EFF'!$P$4:$Q$10,2)*0.4</f>
        <v>6380800</v>
      </c>
      <c r="R340" s="135">
        <f>$K$3*R328*VLOOKUP(CALCULATOR!$C$21,'VTG EFF'!$P$4:$Q$10,2)*0.4</f>
        <v>6380800</v>
      </c>
      <c r="S340" s="135">
        <f>$K$3*S328*VLOOKUP(CALCULATOR!$C$21,'VTG EFF'!$P$4:$Q$10,2)*0.4</f>
        <v>6380800</v>
      </c>
      <c r="T340" s="135">
        <f>$K$3*T328*VLOOKUP(CALCULATOR!$C$21,'VTG EFF'!$P$4:$Q$10,2)*0.4</f>
        <v>6380800</v>
      </c>
      <c r="U340" s="135">
        <f>$K$3*U328*VLOOKUP(CALCULATOR!$C$21,'VTG EFF'!$P$4:$Q$10,2)*0.4</f>
        <v>6380800</v>
      </c>
      <c r="V340" s="135">
        <f>$K$3*V328*VLOOKUP(CALCULATOR!$C$21,'VTG EFF'!$P$4:$Q$10,2)*0.4</f>
        <v>6380800</v>
      </c>
      <c r="W340" s="135">
        <f>$K$3*W328*VLOOKUP(CALCULATOR!$C$21,'VTG EFF'!$P$4:$Q$10,2)*0.4</f>
        <v>6380800</v>
      </c>
      <c r="X340" s="135">
        <f>$K$3*X328*VLOOKUP(CALCULATOR!$C$21,'VTG EFF'!$P$4:$Q$10,2)*0.4</f>
        <v>6380800</v>
      </c>
      <c r="Y340" s="135">
        <f>$K$3*Y328*VLOOKUP(CALCULATOR!$C$21,'VTG EFF'!$P$4:$Q$10,2)*0.4</f>
        <v>6380800</v>
      </c>
    </row>
    <row r="341" spans="1:25" x14ac:dyDescent="0.2">
      <c r="A341" s="305" t="s">
        <v>252</v>
      </c>
      <c r="B341" s="306"/>
      <c r="C341" s="306"/>
      <c r="D341" s="306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306"/>
      <c r="R341" s="306"/>
      <c r="S341" s="306"/>
      <c r="T341" s="306"/>
      <c r="U341" s="306"/>
      <c r="V341" s="306"/>
      <c r="W341" s="306"/>
      <c r="X341" s="306"/>
      <c r="Y341" s="307"/>
    </row>
    <row r="342" spans="1:25" x14ac:dyDescent="0.2">
      <c r="A342" s="133"/>
      <c r="B342" s="135">
        <f>$K$3*B330*VLOOKUP(CALCULATOR!$C$21,'VTG EFF'!$P$4:$Q$10,2)*0.6</f>
        <v>9571200</v>
      </c>
      <c r="C342" s="135">
        <f>$K$3*C330*VLOOKUP(CALCULATOR!$C$21,'VTG EFF'!$P$4:$Q$10,2)*0.6</f>
        <v>9571200</v>
      </c>
      <c r="D342" s="135">
        <f>$K$3*D330*VLOOKUP(CALCULATOR!$C$21,'VTG EFF'!$P$4:$Q$10,2)*0.6</f>
        <v>9571200</v>
      </c>
      <c r="E342" s="135">
        <f>$K$3*E330*VLOOKUP(CALCULATOR!$C$21,'VTG EFF'!$P$4:$Q$10,2)*0.6</f>
        <v>9571200</v>
      </c>
      <c r="F342" s="135">
        <f>$K$3*F330*VLOOKUP(CALCULATOR!$C$21,'VTG EFF'!$P$4:$Q$10,2)*0.6</f>
        <v>9571200</v>
      </c>
      <c r="G342" s="135">
        <f>$K$3*G330*VLOOKUP(CALCULATOR!$C$21,'VTG EFF'!$P$4:$Q$10,2)*0.6</f>
        <v>9571200</v>
      </c>
      <c r="H342" s="135">
        <f>$K$3*H330*VLOOKUP(CALCULATOR!$C$21,'VTG EFF'!$P$4:$Q$10,2)*0.6</f>
        <v>9571200</v>
      </c>
      <c r="I342" s="135">
        <f>$K$3*I330*VLOOKUP(CALCULATOR!$C$21,'VTG EFF'!$P$4:$Q$10,2)*0.6</f>
        <v>9571200</v>
      </c>
      <c r="J342" s="135">
        <f>$K$3*J330*VLOOKUP(CALCULATOR!$C$21,'VTG EFF'!$P$4:$Q$10,2)*0.6</f>
        <v>9571200</v>
      </c>
      <c r="K342" s="135">
        <f>$K$3*K330*VLOOKUP(CALCULATOR!$C$21,'VTG EFF'!$P$4:$Q$10,2)*0.6</f>
        <v>9571200</v>
      </c>
      <c r="L342" s="135">
        <f>$K$3*L330*VLOOKUP(CALCULATOR!$C$21,'VTG EFF'!$P$4:$Q$10,2)*0.6</f>
        <v>9571200</v>
      </c>
      <c r="M342" s="135">
        <f>$K$3*M330*VLOOKUP(CALCULATOR!$C$21,'VTG EFF'!$P$4:$Q$10,2)*0.6</f>
        <v>9571200</v>
      </c>
      <c r="N342" s="135">
        <f>$K$3*N330*VLOOKUP(CALCULATOR!$C$21,'VTG EFF'!$P$4:$Q$10,2)*0.6</f>
        <v>9571200</v>
      </c>
      <c r="O342" s="135">
        <f>$K$3*O330*VLOOKUP(CALCULATOR!$C$21,'VTG EFF'!$P$4:$Q$10,2)*0.6</f>
        <v>9571200</v>
      </c>
      <c r="P342" s="135">
        <f>$K$3*P330*VLOOKUP(CALCULATOR!$C$21,'VTG EFF'!$P$4:$Q$10,2)*0.6</f>
        <v>9571200</v>
      </c>
      <c r="Q342" s="135">
        <f>$K$3*Q330*VLOOKUP(CALCULATOR!$C$21,'VTG EFF'!$P$4:$Q$10,2)*0.6</f>
        <v>9571200</v>
      </c>
      <c r="R342" s="135">
        <f>$K$3*R330*VLOOKUP(CALCULATOR!$C$21,'VTG EFF'!$P$4:$Q$10,2)*0.6</f>
        <v>9571200</v>
      </c>
      <c r="S342" s="135">
        <f>$K$3*S330*VLOOKUP(CALCULATOR!$C$21,'VTG EFF'!$P$4:$Q$10,2)*0.6</f>
        <v>9571200</v>
      </c>
      <c r="T342" s="135">
        <f>$K$3*T330*VLOOKUP(CALCULATOR!$C$21,'VTG EFF'!$P$4:$Q$10,2)*0.6</f>
        <v>9571200</v>
      </c>
      <c r="U342" s="135">
        <f>$K$3*U330*VLOOKUP(CALCULATOR!$C$21,'VTG EFF'!$P$4:$Q$10,2)*0.6</f>
        <v>9571200</v>
      </c>
      <c r="V342" s="135">
        <f>$K$3*V330*VLOOKUP(CALCULATOR!$C$21,'VTG EFF'!$P$4:$Q$10,2)*0.6</f>
        <v>9571200</v>
      </c>
      <c r="W342" s="135">
        <f>$K$3*W330*VLOOKUP(CALCULATOR!$C$21,'VTG EFF'!$P$4:$Q$10,2)*0.6</f>
        <v>9571200</v>
      </c>
      <c r="X342" s="135">
        <f>$K$3*X330*VLOOKUP(CALCULATOR!$C$21,'VTG EFF'!$P$4:$Q$10,2)*0.6</f>
        <v>9571200</v>
      </c>
      <c r="Y342" s="135">
        <f>$K$3*Y330*VLOOKUP(CALCULATOR!$C$21,'VTG EFF'!$P$4:$Q$10,2)*0.6</f>
        <v>9571200</v>
      </c>
    </row>
    <row r="343" spans="1:25" x14ac:dyDescent="0.2">
      <c r="A343" s="305" t="s">
        <v>253</v>
      </c>
      <c r="B343" s="306"/>
      <c r="C343" s="306"/>
      <c r="D343" s="306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6"/>
      <c r="W343" s="306"/>
      <c r="X343" s="306"/>
      <c r="Y343" s="307"/>
    </row>
    <row r="344" spans="1:25" x14ac:dyDescent="0.2">
      <c r="A344" s="133"/>
      <c r="B344" s="135">
        <f>$K$3*B332*VLOOKUP(CALCULATOR!$C$21,'VTG EFF'!$P$4:$Q$10,2)*0.8</f>
        <v>12761600</v>
      </c>
      <c r="C344" s="135">
        <f>$K$3*C332*VLOOKUP(CALCULATOR!$C$21,'VTG EFF'!$P$4:$Q$10,2)*0.8</f>
        <v>12761600</v>
      </c>
      <c r="D344" s="135">
        <f>$K$3*D332*VLOOKUP(CALCULATOR!$C$21,'VTG EFF'!$P$4:$Q$10,2)*0.8</f>
        <v>12761600</v>
      </c>
      <c r="E344" s="135">
        <f>$K$3*E332*VLOOKUP(CALCULATOR!$C$21,'VTG EFF'!$P$4:$Q$10,2)*0.8</f>
        <v>12761600</v>
      </c>
      <c r="F344" s="135">
        <f>$K$3*F332*VLOOKUP(CALCULATOR!$C$21,'VTG EFF'!$P$4:$Q$10,2)*0.8</f>
        <v>12761600</v>
      </c>
      <c r="G344" s="135">
        <f>$K$3*G332*VLOOKUP(CALCULATOR!$C$21,'VTG EFF'!$P$4:$Q$10,2)*0.8</f>
        <v>12761600</v>
      </c>
      <c r="H344" s="135">
        <f>$K$3*H332*VLOOKUP(CALCULATOR!$C$21,'VTG EFF'!$P$4:$Q$10,2)*0.8</f>
        <v>12761600</v>
      </c>
      <c r="I344" s="135">
        <f>$K$3*I332*VLOOKUP(CALCULATOR!$C$21,'VTG EFF'!$P$4:$Q$10,2)*0.8</f>
        <v>12761600</v>
      </c>
      <c r="J344" s="135">
        <f>$K$3*J332*VLOOKUP(CALCULATOR!$C$21,'VTG EFF'!$P$4:$Q$10,2)*0.8</f>
        <v>12761600</v>
      </c>
      <c r="K344" s="135">
        <f>$K$3*K332*VLOOKUP(CALCULATOR!$C$21,'VTG EFF'!$P$4:$Q$10,2)*0.8</f>
        <v>12761600</v>
      </c>
      <c r="L344" s="135">
        <f>$K$3*L332*VLOOKUP(CALCULATOR!$C$21,'VTG EFF'!$P$4:$Q$10,2)*0.8</f>
        <v>12761600</v>
      </c>
      <c r="M344" s="135">
        <f>$K$3*M332*VLOOKUP(CALCULATOR!$C$21,'VTG EFF'!$P$4:$Q$10,2)*0.8</f>
        <v>12761600</v>
      </c>
      <c r="N344" s="135">
        <f>$K$3*N332*VLOOKUP(CALCULATOR!$C$21,'VTG EFF'!$P$4:$Q$10,2)*0.8</f>
        <v>12761600</v>
      </c>
      <c r="O344" s="135">
        <f>$K$3*O332*VLOOKUP(CALCULATOR!$C$21,'VTG EFF'!$P$4:$Q$10,2)*0.8</f>
        <v>12761600</v>
      </c>
      <c r="P344" s="135">
        <f>$K$3*P332*VLOOKUP(CALCULATOR!$C$21,'VTG EFF'!$P$4:$Q$10,2)*0.8</f>
        <v>12761600</v>
      </c>
      <c r="Q344" s="135">
        <f>$K$3*Q332*VLOOKUP(CALCULATOR!$C$21,'VTG EFF'!$P$4:$Q$10,2)*0.8</f>
        <v>12761600</v>
      </c>
      <c r="R344" s="135">
        <f>$K$3*R332*VLOOKUP(CALCULATOR!$C$21,'VTG EFF'!$P$4:$Q$10,2)*0.8</f>
        <v>12761600</v>
      </c>
      <c r="S344" s="135">
        <f>$K$3*S332*VLOOKUP(CALCULATOR!$C$21,'VTG EFF'!$P$4:$Q$10,2)*0.8</f>
        <v>12761600</v>
      </c>
      <c r="T344" s="135">
        <f>$K$3*T332*VLOOKUP(CALCULATOR!$C$21,'VTG EFF'!$P$4:$Q$10,2)*0.8</f>
        <v>12761600</v>
      </c>
      <c r="U344" s="135">
        <f>$K$3*U332*VLOOKUP(CALCULATOR!$C$21,'VTG EFF'!$P$4:$Q$10,2)*0.8</f>
        <v>12761600</v>
      </c>
      <c r="V344" s="135">
        <f>$K$3*V332*VLOOKUP(CALCULATOR!$C$21,'VTG EFF'!$P$4:$Q$10,2)*0.8</f>
        <v>12761600</v>
      </c>
      <c r="W344" s="135">
        <f>$K$3*W332*VLOOKUP(CALCULATOR!$C$21,'VTG EFF'!$P$4:$Q$10,2)*0.8</f>
        <v>12761600</v>
      </c>
      <c r="X344" s="135">
        <f>$K$3*X332*VLOOKUP(CALCULATOR!$C$21,'VTG EFF'!$P$4:$Q$10,2)*0.8</f>
        <v>12761600</v>
      </c>
      <c r="Y344" s="135">
        <f>$K$3*Y332*VLOOKUP(CALCULATOR!$C$21,'VTG EFF'!$P$4:$Q$10,2)*0.8</f>
        <v>12761600</v>
      </c>
    </row>
    <row r="345" spans="1:25" x14ac:dyDescent="0.2">
      <c r="A345" s="305" t="s">
        <v>254</v>
      </c>
      <c r="B345" s="306"/>
      <c r="C345" s="306"/>
      <c r="D345" s="306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6"/>
      <c r="W345" s="306"/>
      <c r="X345" s="306"/>
      <c r="Y345" s="307"/>
    </row>
    <row r="346" spans="1:25" x14ac:dyDescent="0.2">
      <c r="A346" s="133"/>
      <c r="B346" s="135">
        <f>$K$3*B334*VLOOKUP(CALCULATOR!$C$21,'VTG EFF'!$P$4:$Q$10,2)*0.9</f>
        <v>14356800</v>
      </c>
      <c r="C346" s="135">
        <f>$K$3*C334*VLOOKUP(CALCULATOR!$C$21,'VTG EFF'!$P$4:$Q$10,2)*0.9</f>
        <v>14356800</v>
      </c>
      <c r="D346" s="135">
        <f>$K$3*D334*VLOOKUP(CALCULATOR!$C$21,'VTG EFF'!$P$4:$Q$10,2)*0.9</f>
        <v>14356800</v>
      </c>
      <c r="E346" s="135">
        <f>$K$3*E334*VLOOKUP(CALCULATOR!$C$21,'VTG EFF'!$P$4:$Q$10,2)*0.9</f>
        <v>14356800</v>
      </c>
      <c r="F346" s="135">
        <f>$K$3*F334*VLOOKUP(CALCULATOR!$C$21,'VTG EFF'!$P$4:$Q$10,2)*0.9</f>
        <v>14356800</v>
      </c>
      <c r="G346" s="135">
        <f>$K$3*G334*VLOOKUP(CALCULATOR!$C$21,'VTG EFF'!$P$4:$Q$10,2)*0.9</f>
        <v>14356800</v>
      </c>
      <c r="H346" s="135">
        <f>$K$3*H334*VLOOKUP(CALCULATOR!$C$21,'VTG EFF'!$P$4:$Q$10,2)*0.9</f>
        <v>14356800</v>
      </c>
      <c r="I346" s="135">
        <f>$K$3*I334*VLOOKUP(CALCULATOR!$C$21,'VTG EFF'!$P$4:$Q$10,2)*0.9</f>
        <v>14356800</v>
      </c>
      <c r="J346" s="135">
        <f>$K$3*J334*VLOOKUP(CALCULATOR!$C$21,'VTG EFF'!$P$4:$Q$10,2)*0.9</f>
        <v>14356800</v>
      </c>
      <c r="K346" s="135">
        <f>$K$3*K334*VLOOKUP(CALCULATOR!$C$21,'VTG EFF'!$P$4:$Q$10,2)*0.9</f>
        <v>14356800</v>
      </c>
      <c r="L346" s="135">
        <f>$K$3*L334*VLOOKUP(CALCULATOR!$C$21,'VTG EFF'!$P$4:$Q$10,2)*0.9</f>
        <v>14356800</v>
      </c>
      <c r="M346" s="135">
        <f>$K$3*M334*VLOOKUP(CALCULATOR!$C$21,'VTG EFF'!$P$4:$Q$10,2)*0.9</f>
        <v>14356800</v>
      </c>
      <c r="N346" s="135">
        <f>$K$3*N334*VLOOKUP(CALCULATOR!$C$21,'VTG EFF'!$P$4:$Q$10,2)*0.9</f>
        <v>14356800</v>
      </c>
      <c r="O346" s="135">
        <f>$K$3*O334*VLOOKUP(CALCULATOR!$C$21,'VTG EFF'!$P$4:$Q$10,2)*0.9</f>
        <v>14356800</v>
      </c>
      <c r="P346" s="135">
        <f>$K$3*P334*VLOOKUP(CALCULATOR!$C$21,'VTG EFF'!$P$4:$Q$10,2)*0.9</f>
        <v>14356800</v>
      </c>
      <c r="Q346" s="135">
        <f>$K$3*Q334*VLOOKUP(CALCULATOR!$C$21,'VTG EFF'!$P$4:$Q$10,2)*0.9</f>
        <v>14356800</v>
      </c>
      <c r="R346" s="135">
        <f>$K$3*R334*VLOOKUP(CALCULATOR!$C$21,'VTG EFF'!$P$4:$Q$10,2)*0.9</f>
        <v>14356800</v>
      </c>
      <c r="S346" s="135">
        <f>$K$3*S334*VLOOKUP(CALCULATOR!$C$21,'VTG EFF'!$P$4:$Q$10,2)*0.9</f>
        <v>14356800</v>
      </c>
      <c r="T346" s="135">
        <f>$K$3*T334*VLOOKUP(CALCULATOR!$C$21,'VTG EFF'!$P$4:$Q$10,2)*0.9</f>
        <v>14356800</v>
      </c>
      <c r="U346" s="135">
        <f>$K$3*U334*VLOOKUP(CALCULATOR!$C$21,'VTG EFF'!$P$4:$Q$10,2)*0.9</f>
        <v>14356800</v>
      </c>
      <c r="V346" s="135">
        <f>$K$3*V334*VLOOKUP(CALCULATOR!$C$21,'VTG EFF'!$P$4:$Q$10,2)*0.9</f>
        <v>14356800</v>
      </c>
      <c r="W346" s="135">
        <f>$K$3*W334*VLOOKUP(CALCULATOR!$C$21,'VTG EFF'!$P$4:$Q$10,2)*0.9</f>
        <v>14356800</v>
      </c>
      <c r="X346" s="135">
        <f>$K$3*X334*VLOOKUP(CALCULATOR!$C$21,'VTG EFF'!$P$4:$Q$10,2)*0.9</f>
        <v>14356800</v>
      </c>
      <c r="Y346" s="135">
        <f>$K$3*Y334*VLOOKUP(CALCULATOR!$C$21,'VTG EFF'!$P$4:$Q$10,2)*0.9</f>
        <v>14356800</v>
      </c>
    </row>
    <row r="347" spans="1:25" x14ac:dyDescent="0.2">
      <c r="A347" s="148" t="s">
        <v>197</v>
      </c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50"/>
    </row>
    <row r="348" spans="1:25" x14ac:dyDescent="0.2">
      <c r="A348" s="133"/>
      <c r="B348" s="155">
        <f>IF(B322=0,"",IF(B338&gt;B336,B326,IF(B340&gt;B336,B328,IF(B342&gt;B336,B330,IF(B$32&gt;B336,B332,B334)))))</f>
        <v>0.997</v>
      </c>
      <c r="C348" s="155">
        <f t="shared" ref="C348:Y348" si="201">IF(C322=0,"",IF(C338&gt;C336,C326,IF(C340&gt;C336,C328,IF(C342&gt;C336,C330,IF(C$32&gt;C336,C332,C334)))))</f>
        <v>0.997</v>
      </c>
      <c r="D348" s="155">
        <f t="shared" si="201"/>
        <v>0.997</v>
      </c>
      <c r="E348" s="155">
        <f t="shared" si="201"/>
        <v>0.997</v>
      </c>
      <c r="F348" s="155">
        <f t="shared" si="201"/>
        <v>0.997</v>
      </c>
      <c r="G348" s="155">
        <f t="shared" si="201"/>
        <v>0.997</v>
      </c>
      <c r="H348" s="155">
        <f t="shared" si="201"/>
        <v>0.997</v>
      </c>
      <c r="I348" s="155">
        <f t="shared" si="201"/>
        <v>0.997</v>
      </c>
      <c r="J348" s="155">
        <f t="shared" si="201"/>
        <v>0.997</v>
      </c>
      <c r="K348" s="155">
        <f t="shared" si="201"/>
        <v>0.997</v>
      </c>
      <c r="L348" s="155" t="str">
        <f t="shared" si="201"/>
        <v/>
      </c>
      <c r="M348" s="155" t="str">
        <f t="shared" si="201"/>
        <v/>
      </c>
      <c r="N348" s="155" t="str">
        <f t="shared" si="201"/>
        <v/>
      </c>
      <c r="O348" s="155" t="str">
        <f t="shared" si="201"/>
        <v/>
      </c>
      <c r="P348" s="155" t="str">
        <f t="shared" si="201"/>
        <v/>
      </c>
      <c r="Q348" s="155" t="str">
        <f t="shared" si="201"/>
        <v/>
      </c>
      <c r="R348" s="155" t="str">
        <f t="shared" si="201"/>
        <v/>
      </c>
      <c r="S348" s="155" t="str">
        <f t="shared" si="201"/>
        <v/>
      </c>
      <c r="T348" s="155" t="str">
        <f t="shared" si="201"/>
        <v/>
      </c>
      <c r="U348" s="155">
        <f t="shared" si="201"/>
        <v>0.997</v>
      </c>
      <c r="V348" s="155">
        <f t="shared" si="201"/>
        <v>0.997</v>
      </c>
      <c r="W348" s="155">
        <f t="shared" si="201"/>
        <v>0.997</v>
      </c>
      <c r="X348" s="155">
        <f t="shared" si="201"/>
        <v>0.997</v>
      </c>
      <c r="Y348" s="155">
        <f t="shared" si="201"/>
        <v>0.997</v>
      </c>
    </row>
    <row r="349" spans="1:25" x14ac:dyDescent="0.2">
      <c r="A349" s="302" t="s">
        <v>230</v>
      </c>
      <c r="B349" s="303"/>
      <c r="C349" s="303"/>
      <c r="D349" s="303"/>
      <c r="E349" s="303"/>
      <c r="F349" s="303"/>
      <c r="G349" s="303"/>
      <c r="H349" s="303"/>
      <c r="I349" s="303"/>
      <c r="J349" s="303"/>
      <c r="K349" s="303"/>
      <c r="L349" s="303"/>
      <c r="M349" s="303"/>
      <c r="N349" s="303"/>
      <c r="O349" s="303"/>
      <c r="P349" s="303"/>
      <c r="Q349" s="303"/>
      <c r="R349" s="303"/>
      <c r="S349" s="303"/>
      <c r="T349" s="303"/>
      <c r="U349" s="303"/>
      <c r="V349" s="303"/>
      <c r="W349" s="303"/>
      <c r="X349" s="303"/>
      <c r="Y349" s="304"/>
    </row>
    <row r="350" spans="1:25" x14ac:dyDescent="0.2">
      <c r="A350" s="133"/>
      <c r="B350" s="135">
        <f>IF(ISNUMBER(B348),IF(B322=0,0,B336/B348),0)</f>
        <v>2473172.9434879986</v>
      </c>
      <c r="C350" s="135">
        <f t="shared" ref="C350:Y350" si="202">IF(ISNUMBER(C348),IF(C322=0,0,C336/C348),0)</f>
        <v>2638051.1397205316</v>
      </c>
      <c r="D350" s="135">
        <f t="shared" si="202"/>
        <v>2802929.3359530647</v>
      </c>
      <c r="E350" s="135">
        <f t="shared" si="202"/>
        <v>2802929.3359530647</v>
      </c>
      <c r="F350" s="135">
        <f t="shared" si="202"/>
        <v>2967807.5321855978</v>
      </c>
      <c r="G350" s="135">
        <f t="shared" si="202"/>
        <v>2802929.3359530647</v>
      </c>
      <c r="H350" s="135">
        <f t="shared" si="202"/>
        <v>2638051.1397205316</v>
      </c>
      <c r="I350" s="135">
        <f t="shared" si="202"/>
        <v>2473172.9434879986</v>
      </c>
      <c r="J350" s="135">
        <f t="shared" si="202"/>
        <v>1978538.3547903986</v>
      </c>
      <c r="K350" s="135">
        <f t="shared" si="202"/>
        <v>1483903.7660927989</v>
      </c>
      <c r="L350" s="135">
        <f t="shared" si="202"/>
        <v>0</v>
      </c>
      <c r="M350" s="135">
        <f t="shared" si="202"/>
        <v>0</v>
      </c>
      <c r="N350" s="135">
        <f t="shared" si="202"/>
        <v>0</v>
      </c>
      <c r="O350" s="135">
        <f t="shared" si="202"/>
        <v>0</v>
      </c>
      <c r="P350" s="135">
        <f t="shared" si="202"/>
        <v>0</v>
      </c>
      <c r="Q350" s="135">
        <f t="shared" si="202"/>
        <v>0</v>
      </c>
      <c r="R350" s="135">
        <f t="shared" si="202"/>
        <v>0</v>
      </c>
      <c r="S350" s="135">
        <f t="shared" si="202"/>
        <v>0</v>
      </c>
      <c r="T350" s="135">
        <f t="shared" si="202"/>
        <v>0</v>
      </c>
      <c r="U350" s="135">
        <f t="shared" si="202"/>
        <v>1154147.3736277325</v>
      </c>
      <c r="V350" s="135">
        <f t="shared" si="202"/>
        <v>1648781.9623253322</v>
      </c>
      <c r="W350" s="135">
        <f t="shared" si="202"/>
        <v>1813660.1585578655</v>
      </c>
      <c r="X350" s="135">
        <f t="shared" si="202"/>
        <v>2143416.5510229319</v>
      </c>
      <c r="Y350" s="135">
        <f t="shared" si="202"/>
        <v>2308294.747255465</v>
      </c>
    </row>
    <row r="353" spans="1:25" x14ac:dyDescent="0.2">
      <c r="A353" s="122"/>
      <c r="B353" s="122"/>
      <c r="C353" s="122"/>
      <c r="D353" s="122"/>
      <c r="E353" s="122"/>
      <c r="F353" s="122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</row>
    <row r="354" spans="1:25" x14ac:dyDescent="0.2">
      <c r="A354" s="311" t="s">
        <v>225</v>
      </c>
      <c r="B354" s="312"/>
      <c r="C354" s="313"/>
      <c r="D354" s="314" t="s">
        <v>169</v>
      </c>
      <c r="E354" s="315"/>
      <c r="F354" s="316"/>
      <c r="G354" s="187"/>
      <c r="H354" s="311" t="s">
        <v>239</v>
      </c>
      <c r="I354" s="312"/>
      <c r="J354" s="313"/>
      <c r="K354" s="188">
        <f>CALCULATOR!$C$22</f>
        <v>4</v>
      </c>
      <c r="L354" s="187"/>
      <c r="M354" s="311" t="s">
        <v>226</v>
      </c>
      <c r="N354" s="312"/>
      <c r="O354" s="313"/>
      <c r="P354" s="190">
        <f t="array" ref="P354">AVERAGE(IF(ISNUMBER(B387:Y387),B387:Y387,FALSE))</f>
        <v>0.99109999999999998</v>
      </c>
      <c r="Q354" s="189"/>
      <c r="R354" s="311" t="s">
        <v>260</v>
      </c>
      <c r="S354" s="312"/>
      <c r="T354" s="313"/>
      <c r="U354" s="317">
        <f>SUM($B389:$Y389)*31</f>
        <v>2493163072.5360708</v>
      </c>
      <c r="V354" s="318"/>
      <c r="W354" s="137"/>
      <c r="X354" s="137"/>
      <c r="Y354" s="137"/>
    </row>
    <row r="355" spans="1:25" x14ac:dyDescent="0.2">
      <c r="A355" s="122"/>
      <c r="B355" s="122"/>
      <c r="C355" s="122"/>
      <c r="D355" s="122"/>
      <c r="E355" s="122"/>
      <c r="F355" s="122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</row>
    <row r="356" spans="1:25" x14ac:dyDescent="0.2">
      <c r="A356" s="308" t="s">
        <v>196</v>
      </c>
      <c r="B356" s="309"/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9"/>
      <c r="W356" s="309"/>
      <c r="X356" s="309"/>
      <c r="Y356" s="310"/>
    </row>
    <row r="357" spans="1:25" x14ac:dyDescent="0.2">
      <c r="A357" s="126"/>
      <c r="B357" s="126">
        <v>1</v>
      </c>
      <c r="C357" s="127">
        <f t="shared" ref="C357" si="203">B357+1</f>
        <v>2</v>
      </c>
      <c r="D357" s="127">
        <f t="shared" ref="D357" si="204">C357+1</f>
        <v>3</v>
      </c>
      <c r="E357" s="127">
        <f t="shared" ref="E357" si="205">D357+1</f>
        <v>4</v>
      </c>
      <c r="F357" s="127">
        <f t="shared" ref="F357" si="206">E357+1</f>
        <v>5</v>
      </c>
      <c r="G357" s="127">
        <f t="shared" ref="G357" si="207">F357+1</f>
        <v>6</v>
      </c>
      <c r="H357" s="127">
        <f t="shared" ref="H357" si="208">G357+1</f>
        <v>7</v>
      </c>
      <c r="I357" s="127">
        <f t="shared" ref="I357" si="209">H357+1</f>
        <v>8</v>
      </c>
      <c r="J357" s="127">
        <f t="shared" ref="J357" si="210">I357+1</f>
        <v>9</v>
      </c>
      <c r="K357" s="127">
        <f t="shared" ref="K357" si="211">J357+1</f>
        <v>10</v>
      </c>
      <c r="L357" s="127">
        <f t="shared" ref="L357" si="212">K357+1</f>
        <v>11</v>
      </c>
      <c r="M357" s="127">
        <f t="shared" ref="M357" si="213">L357+1</f>
        <v>12</v>
      </c>
      <c r="N357" s="127">
        <f t="shared" ref="N357" si="214">M357+1</f>
        <v>13</v>
      </c>
      <c r="O357" s="127">
        <f t="shared" ref="O357" si="215">N357+1</f>
        <v>14</v>
      </c>
      <c r="P357" s="127">
        <f t="shared" ref="P357" si="216">O357+1</f>
        <v>15</v>
      </c>
      <c r="Q357" s="127">
        <f t="shared" ref="Q357" si="217">P357+1</f>
        <v>16</v>
      </c>
      <c r="R357" s="127">
        <f t="shared" ref="R357" si="218">Q357+1</f>
        <v>17</v>
      </c>
      <c r="S357" s="127">
        <f t="shared" ref="S357" si="219">R357+1</f>
        <v>18</v>
      </c>
      <c r="T357" s="127">
        <f t="shared" ref="T357" si="220">S357+1</f>
        <v>19</v>
      </c>
      <c r="U357" s="127">
        <f t="shared" ref="U357" si="221">T357+1</f>
        <v>20</v>
      </c>
      <c r="V357" s="127">
        <f t="shared" ref="V357" si="222">U357+1</f>
        <v>21</v>
      </c>
      <c r="W357" s="127">
        <f t="shared" ref="W357" si="223">V357+1</f>
        <v>22</v>
      </c>
      <c r="X357" s="127">
        <f t="shared" ref="X357" si="224">W357+1</f>
        <v>23</v>
      </c>
      <c r="Y357" s="127">
        <f t="shared" ref="Y357" si="225">X357+1</f>
        <v>24</v>
      </c>
    </row>
    <row r="358" spans="1:25" x14ac:dyDescent="0.2">
      <c r="A358" s="302" t="s">
        <v>229</v>
      </c>
      <c r="B358" s="303"/>
      <c r="C358" s="303"/>
      <c r="D358" s="303"/>
      <c r="E358" s="303"/>
      <c r="F358" s="303"/>
      <c r="G358" s="303"/>
      <c r="H358" s="303"/>
      <c r="I358" s="303"/>
      <c r="J358" s="303"/>
      <c r="K358" s="303"/>
      <c r="L358" s="303"/>
      <c r="M358" s="303"/>
      <c r="N358" s="303"/>
      <c r="O358" s="303"/>
      <c r="P358" s="303"/>
      <c r="Q358" s="303"/>
      <c r="R358" s="303"/>
      <c r="S358" s="303"/>
      <c r="T358" s="303"/>
      <c r="U358" s="303"/>
      <c r="V358" s="303"/>
      <c r="W358" s="303"/>
      <c r="X358" s="303"/>
      <c r="Y358" s="304"/>
    </row>
    <row r="359" spans="1:25" x14ac:dyDescent="0.2">
      <c r="A359" s="129"/>
      <c r="B359" s="130">
        <f>ROUND(VLOOKUP($D354,'HOURLY TEMP CALC'!$B$2:$AE$15,B$6+6,FALSE),0)</f>
        <v>44</v>
      </c>
      <c r="C359" s="130">
        <f>ROUND(VLOOKUP($D354,'HOURLY TEMP CALC'!$B$2:$AE$15,C$6+6,FALSE),0)</f>
        <v>44</v>
      </c>
      <c r="D359" s="130">
        <f>ROUND(VLOOKUP($D354,'HOURLY TEMP CALC'!$B$2:$AE$15,D$6+6,FALSE),0)</f>
        <v>43</v>
      </c>
      <c r="E359" s="130">
        <f>ROUND(VLOOKUP($D354,'HOURLY TEMP CALC'!$B$2:$AE$15,E$6+6,FALSE),0)</f>
        <v>42</v>
      </c>
      <c r="F359" s="130">
        <f>ROUND(VLOOKUP($D354,'HOURLY TEMP CALC'!$B$2:$AE$15,F$6+6,FALSE),0)</f>
        <v>42</v>
      </c>
      <c r="G359" s="130">
        <f>ROUND(VLOOKUP($D354,'HOURLY TEMP CALC'!$B$2:$AE$15,G$6+6,FALSE),0)</f>
        <v>42</v>
      </c>
      <c r="H359" s="130">
        <f>ROUND(VLOOKUP($D354,'HOURLY TEMP CALC'!$B$2:$AE$15,H$6+6,FALSE),0)</f>
        <v>43</v>
      </c>
      <c r="I359" s="130">
        <f>ROUND(VLOOKUP($D354,'HOURLY TEMP CALC'!$B$2:$AE$15,I$6+6,FALSE),0)</f>
        <v>45</v>
      </c>
      <c r="J359" s="130">
        <f>ROUND(VLOOKUP($D354,'HOURLY TEMP CALC'!$B$2:$AE$15,J$6+6,FALSE),0)</f>
        <v>47</v>
      </c>
      <c r="K359" s="130">
        <f>ROUND(VLOOKUP($D354,'HOURLY TEMP CALC'!$B$2:$AE$15,K$6+6,FALSE),0)</f>
        <v>50</v>
      </c>
      <c r="L359" s="130">
        <f>ROUND(VLOOKUP($D354,'HOURLY TEMP CALC'!$B$2:$AE$15,L$6+6,FALSE),0)</f>
        <v>53</v>
      </c>
      <c r="M359" s="130">
        <f>ROUND(VLOOKUP($D354,'HOURLY TEMP CALC'!$B$2:$AE$15,M$6+6,FALSE),0)</f>
        <v>56</v>
      </c>
      <c r="N359" s="130">
        <f>ROUND(VLOOKUP($D354,'HOURLY TEMP CALC'!$B$2:$AE$15,N$6+6,FALSE),0)</f>
        <v>58</v>
      </c>
      <c r="O359" s="130">
        <f>ROUND(VLOOKUP($D354,'HOURLY TEMP CALC'!$B$2:$AE$15,O$6+6,FALSE),0)</f>
        <v>59</v>
      </c>
      <c r="P359" s="130">
        <f>ROUND(VLOOKUP($D354,'HOURLY TEMP CALC'!$B$2:$AE$15,P$6+6,FALSE),0)</f>
        <v>60</v>
      </c>
      <c r="Q359" s="130">
        <f>ROUND(VLOOKUP($D354,'HOURLY TEMP CALC'!$B$2:$AE$15,Q$6+6,FALSE),0)</f>
        <v>59</v>
      </c>
      <c r="R359" s="130">
        <f>ROUND(VLOOKUP($D354,'HOURLY TEMP CALC'!$B$2:$AE$15,R$6+6,FALSE),0)</f>
        <v>58</v>
      </c>
      <c r="S359" s="130">
        <f>ROUND(VLOOKUP($D354,'HOURLY TEMP CALC'!$B$2:$AE$15,S$6+6,FALSE),0)</f>
        <v>56</v>
      </c>
      <c r="T359" s="130">
        <f>ROUND(VLOOKUP($D354,'HOURLY TEMP CALC'!$B$2:$AE$15,T$6+6,FALSE),0)</f>
        <v>54</v>
      </c>
      <c r="U359" s="130">
        <f>ROUND(VLOOKUP($D354,'HOURLY TEMP CALC'!$B$2:$AE$15,U$6+6,FALSE),0)</f>
        <v>52</v>
      </c>
      <c r="V359" s="130">
        <f>ROUND(VLOOKUP($D354,'HOURLY TEMP CALC'!$B$2:$AE$15,V$6+6,FALSE),0)</f>
        <v>50</v>
      </c>
      <c r="W359" s="130">
        <f>ROUND(VLOOKUP($D354,'HOURLY TEMP CALC'!$B$2:$AE$15,W$6+6,FALSE),0)</f>
        <v>48</v>
      </c>
      <c r="X359" s="130">
        <f>ROUND(VLOOKUP($D354,'HOURLY TEMP CALC'!$B$2:$AE$15,X$6+6,FALSE),0)</f>
        <v>46</v>
      </c>
      <c r="Y359" s="130">
        <f>ROUND(VLOOKUP($D354,'HOURLY TEMP CALC'!$B$2:$AE$15,Y$6+6,FALSE),0)</f>
        <v>45</v>
      </c>
    </row>
    <row r="360" spans="1:25" x14ac:dyDescent="0.2">
      <c r="A360" s="302" t="s">
        <v>227</v>
      </c>
      <c r="B360" s="303"/>
      <c r="C360" s="303"/>
      <c r="D360" s="303"/>
      <c r="E360" s="303"/>
      <c r="F360" s="303"/>
      <c r="G360" s="303"/>
      <c r="H360" s="303"/>
      <c r="I360" s="303"/>
      <c r="J360" s="303"/>
      <c r="K360" s="303"/>
      <c r="L360" s="303"/>
      <c r="M360" s="303"/>
      <c r="N360" s="303"/>
      <c r="O360" s="303"/>
      <c r="P360" s="303"/>
      <c r="Q360" s="303"/>
      <c r="R360" s="303"/>
      <c r="S360" s="303"/>
      <c r="T360" s="303"/>
      <c r="U360" s="303"/>
      <c r="V360" s="303"/>
      <c r="W360" s="303"/>
      <c r="X360" s="303"/>
      <c r="Y360" s="304"/>
    </row>
    <row r="361" spans="1:25" x14ac:dyDescent="0.2">
      <c r="A361" s="129"/>
      <c r="B361" s="131">
        <f>IF(B359&gt;=CALCULATOR!$C$28,0,VLOOKUP(B359,'OUTDOOR RESET'!$B$10:$C$112,2,FALSE))</f>
        <v>106</v>
      </c>
      <c r="C361" s="131">
        <f>IF(C359&gt;=CALCULATOR!$C$28,0,VLOOKUP(C359,'OUTDOOR RESET'!$B$10:$C$112,2,FALSE))</f>
        <v>106</v>
      </c>
      <c r="D361" s="131">
        <f>IF(D359&gt;=CALCULATOR!$C$28,0,VLOOKUP(D359,'OUTDOOR RESET'!$B$10:$C$112,2,FALSE))</f>
        <v>107</v>
      </c>
      <c r="E361" s="131">
        <f>IF(E359&gt;=CALCULATOR!$C$28,0,VLOOKUP(E359,'OUTDOOR RESET'!$B$10:$C$112,2,FALSE))</f>
        <v>109</v>
      </c>
      <c r="F361" s="131">
        <f>IF(F359&gt;=CALCULATOR!$C$28,0,VLOOKUP(F359,'OUTDOOR RESET'!$B$10:$C$112,2,FALSE))</f>
        <v>109</v>
      </c>
      <c r="G361" s="131">
        <f>IF(G359&gt;=CALCULATOR!$C$28,0,VLOOKUP(G359,'OUTDOOR RESET'!$B$10:$C$112,2,FALSE))</f>
        <v>109</v>
      </c>
      <c r="H361" s="131">
        <f>IF(H359&gt;=CALCULATOR!$C$28,0,VLOOKUP(H359,'OUTDOOR RESET'!$B$10:$C$112,2,FALSE))</f>
        <v>107</v>
      </c>
      <c r="I361" s="131">
        <f>IF(I359&gt;=CALCULATOR!$C$28,0,VLOOKUP(I359,'OUTDOOR RESET'!$B$10:$C$112,2,FALSE))</f>
        <v>105</v>
      </c>
      <c r="J361" s="131">
        <f>IF(J359&gt;=CALCULATOR!$C$28,0,VLOOKUP(J359,'OUTDOOR RESET'!$B$10:$C$112,2,FALSE))</f>
        <v>102</v>
      </c>
      <c r="K361" s="131">
        <f>IF(K359&gt;=CALCULATOR!$C$28,0,VLOOKUP(K359,'OUTDOOR RESET'!$B$10:$C$112,2,FALSE))</f>
        <v>97</v>
      </c>
      <c r="L361" s="131">
        <f>IF(L359&gt;=CALCULATOR!$C$28,0,VLOOKUP(L359,'OUTDOOR RESET'!$B$10:$C$112,2,FALSE))</f>
        <v>93</v>
      </c>
      <c r="M361" s="131">
        <f>IF(M359&gt;=CALCULATOR!$C$28,0,VLOOKUP(M359,'OUTDOOR RESET'!$B$10:$C$112,2,FALSE))</f>
        <v>89</v>
      </c>
      <c r="N361" s="131">
        <f>IF(N359&gt;=CALCULATOR!$C$28,0,VLOOKUP(N359,'OUTDOOR RESET'!$B$10:$C$112,2,FALSE))</f>
        <v>86</v>
      </c>
      <c r="O361" s="131">
        <f>IF(O359&gt;=CALCULATOR!$C$28,0,VLOOKUP(O359,'OUTDOOR RESET'!$B$10:$C$112,2,FALSE))</f>
        <v>84</v>
      </c>
      <c r="P361" s="131">
        <f>IF(P359&gt;=CALCULATOR!$C$28,0,VLOOKUP(P359,'OUTDOOR RESET'!$B$10:$C$112,2,FALSE))</f>
        <v>83</v>
      </c>
      <c r="Q361" s="131">
        <f>IF(Q359&gt;=CALCULATOR!$C$28,0,VLOOKUP(Q359,'OUTDOOR RESET'!$B$10:$C$112,2,FALSE))</f>
        <v>84</v>
      </c>
      <c r="R361" s="131">
        <f>IF(R359&gt;=CALCULATOR!$C$28,0,VLOOKUP(R359,'OUTDOOR RESET'!$B$10:$C$112,2,FALSE))</f>
        <v>86</v>
      </c>
      <c r="S361" s="131">
        <f>IF(S359&gt;=CALCULATOR!$C$28,0,VLOOKUP(S359,'OUTDOOR RESET'!$B$10:$C$112,2,FALSE))</f>
        <v>89</v>
      </c>
      <c r="T361" s="131">
        <f>IF(T359&gt;=CALCULATOR!$C$28,0,VLOOKUP(T359,'OUTDOOR RESET'!$B$10:$C$112,2,FALSE))</f>
        <v>91</v>
      </c>
      <c r="U361" s="131">
        <f>IF(U359&gt;=CALCULATOR!$C$28,0,VLOOKUP(U359,'OUTDOOR RESET'!$B$10:$C$112,2,FALSE))</f>
        <v>94</v>
      </c>
      <c r="V361" s="131">
        <f>IF(V359&gt;=CALCULATOR!$C$28,0,VLOOKUP(V359,'OUTDOOR RESET'!$B$10:$C$112,2,FALSE))</f>
        <v>97</v>
      </c>
      <c r="W361" s="131">
        <f>IF(W359&gt;=CALCULATOR!$C$28,0,VLOOKUP(W359,'OUTDOOR RESET'!$B$10:$C$112,2,FALSE))</f>
        <v>100</v>
      </c>
      <c r="X361" s="131">
        <f>IF(X359&gt;=CALCULATOR!$C$28,0,VLOOKUP(X359,'OUTDOOR RESET'!$B$10:$C$112,2,FALSE))</f>
        <v>103</v>
      </c>
      <c r="Y361" s="131">
        <f>IF(Y359&gt;=CALCULATOR!$C$28,0,VLOOKUP(Y359,'OUTDOOR RESET'!$B$10:$C$112,2,FALSE))</f>
        <v>105</v>
      </c>
    </row>
    <row r="362" spans="1:25" x14ac:dyDescent="0.2">
      <c r="A362" s="302" t="s">
        <v>238</v>
      </c>
      <c r="B362" s="303"/>
      <c r="C362" s="303"/>
      <c r="D362" s="303"/>
      <c r="E362" s="303"/>
      <c r="F362" s="303"/>
      <c r="G362" s="303"/>
      <c r="H362" s="303"/>
      <c r="I362" s="303"/>
      <c r="J362" s="303"/>
      <c r="K362" s="303"/>
      <c r="L362" s="303"/>
      <c r="M362" s="303"/>
      <c r="N362" s="303"/>
      <c r="O362" s="303"/>
      <c r="P362" s="303"/>
      <c r="Q362" s="303"/>
      <c r="R362" s="303"/>
      <c r="S362" s="303"/>
      <c r="T362" s="303"/>
      <c r="U362" s="303"/>
      <c r="V362" s="303"/>
      <c r="W362" s="303"/>
      <c r="X362" s="303"/>
      <c r="Y362" s="304"/>
    </row>
    <row r="363" spans="1:25" x14ac:dyDescent="0.2">
      <c r="A363" s="133"/>
      <c r="B363" s="126">
        <f>IF(B361=0,0,B361-CALCULATOR!$C$23)</f>
        <v>86</v>
      </c>
      <c r="C363" s="126">
        <f>IF(C361=0,0,C361-CALCULATOR!$C$23)</f>
        <v>86</v>
      </c>
      <c r="D363" s="126">
        <f>IF(D361=0,0,D361-CALCULATOR!$C$23)</f>
        <v>87</v>
      </c>
      <c r="E363" s="126">
        <f>IF(E361=0,0,E361-CALCULATOR!$C$23)</f>
        <v>89</v>
      </c>
      <c r="F363" s="126">
        <f>IF(F361=0,0,F361-CALCULATOR!$C$23)</f>
        <v>89</v>
      </c>
      <c r="G363" s="126">
        <f>IF(G361=0,0,G361-CALCULATOR!$C$23)</f>
        <v>89</v>
      </c>
      <c r="H363" s="126">
        <f>IF(H361=0,0,H361-CALCULATOR!$C$23)</f>
        <v>87</v>
      </c>
      <c r="I363" s="126">
        <f>IF(I361=0,0,I361-CALCULATOR!$C$23)</f>
        <v>85</v>
      </c>
      <c r="J363" s="126">
        <f>IF(J361=0,0,J361-CALCULATOR!$C$23)</f>
        <v>82</v>
      </c>
      <c r="K363" s="126">
        <f>IF(K361=0,0,K361-CALCULATOR!$C$23)</f>
        <v>77</v>
      </c>
      <c r="L363" s="126">
        <f>IF(L361=0,0,L361-CALCULATOR!$C$23)</f>
        <v>73</v>
      </c>
      <c r="M363" s="126">
        <f>IF(M361=0,0,M361-CALCULATOR!$C$23)</f>
        <v>69</v>
      </c>
      <c r="N363" s="126">
        <f>IF(N361=0,0,N361-CALCULATOR!$C$23)</f>
        <v>66</v>
      </c>
      <c r="O363" s="126">
        <f>IF(O361=0,0,O361-CALCULATOR!$C$23)</f>
        <v>64</v>
      </c>
      <c r="P363" s="126">
        <f>IF(P361=0,0,P361-CALCULATOR!$C$23)</f>
        <v>63</v>
      </c>
      <c r="Q363" s="126">
        <f>IF(Q361=0,0,Q361-CALCULATOR!$C$23)</f>
        <v>64</v>
      </c>
      <c r="R363" s="126">
        <f>IF(R361=0,0,R361-CALCULATOR!$C$23)</f>
        <v>66</v>
      </c>
      <c r="S363" s="126">
        <f>IF(S361=0,0,S361-CALCULATOR!$C$23)</f>
        <v>69</v>
      </c>
      <c r="T363" s="126">
        <f>IF(T361=0,0,T361-CALCULATOR!$C$23)</f>
        <v>71</v>
      </c>
      <c r="U363" s="126">
        <f>IF(U361=0,0,U361-CALCULATOR!$C$23)</f>
        <v>74</v>
      </c>
      <c r="V363" s="126">
        <f>IF(V361=0,0,V361-CALCULATOR!$C$23)</f>
        <v>77</v>
      </c>
      <c r="W363" s="126">
        <f>IF(W361=0,0,W361-CALCULATOR!$C$23)</f>
        <v>80</v>
      </c>
      <c r="X363" s="126">
        <f>IF(X361=0,0,X361-CALCULATOR!$C$23)</f>
        <v>83</v>
      </c>
      <c r="Y363" s="126">
        <f>IF(Y361=0,0,Y361-CALCULATOR!$C$23)</f>
        <v>85</v>
      </c>
    </row>
    <row r="364" spans="1:25" x14ac:dyDescent="0.2">
      <c r="A364" s="302" t="s">
        <v>241</v>
      </c>
      <c r="B364" s="303"/>
      <c r="C364" s="303"/>
      <c r="D364" s="303"/>
      <c r="E364" s="303"/>
      <c r="F364" s="303"/>
      <c r="G364" s="303"/>
      <c r="H364" s="303"/>
      <c r="I364" s="303"/>
      <c r="J364" s="303"/>
      <c r="K364" s="303"/>
      <c r="L364" s="303"/>
      <c r="M364" s="303"/>
      <c r="N364" s="303"/>
      <c r="O364" s="303"/>
      <c r="P364" s="303"/>
      <c r="Q364" s="303"/>
      <c r="R364" s="303"/>
      <c r="S364" s="303"/>
      <c r="T364" s="303"/>
      <c r="U364" s="303"/>
      <c r="V364" s="303"/>
      <c r="W364" s="303"/>
      <c r="X364" s="303"/>
      <c r="Y364" s="304"/>
    </row>
    <row r="365" spans="1:25" x14ac:dyDescent="0.2">
      <c r="A365" s="133"/>
      <c r="B365" s="147">
        <f>IF(B363&lt;78,'VTG EFF'!$C$5/100,VLOOKUP(B363,'VTG EFF'!$B$5:$G$87,2,FALSE)/100)</f>
        <v>0.99109999999999998</v>
      </c>
      <c r="C365" s="147">
        <f>IF(C363&lt;78,'VTG EFF'!$C$5/100,VLOOKUP(C363,'VTG EFF'!$B$5:$G$87,2,FALSE)/100)</f>
        <v>0.99109999999999998</v>
      </c>
      <c r="D365" s="147">
        <f>IF(D363&lt;78,'VTG EFF'!$C$5/100,VLOOKUP(D363,'VTG EFF'!$B$5:$G$87,2,FALSE)/100)</f>
        <v>0.98995</v>
      </c>
      <c r="E365" s="147">
        <f>IF(E363&lt;78,'VTG EFF'!$C$5/100,VLOOKUP(E363,'VTG EFF'!$B$5:$G$87,2,FALSE)/100)</f>
        <v>0.98765000000000003</v>
      </c>
      <c r="F365" s="147">
        <f>IF(F363&lt;78,'VTG EFF'!$C$5/100,VLOOKUP(F363,'VTG EFF'!$B$5:$G$87,2,FALSE)/100)</f>
        <v>0.98765000000000003</v>
      </c>
      <c r="G365" s="147">
        <f>IF(G363&lt;78,'VTG EFF'!$C$5/100,VLOOKUP(G363,'VTG EFF'!$B$5:$G$87,2,FALSE)/100)</f>
        <v>0.98765000000000003</v>
      </c>
      <c r="H365" s="147">
        <f>IF(H363&lt;78,'VTG EFF'!$C$5/100,VLOOKUP(H363,'VTG EFF'!$B$5:$G$87,2,FALSE)/100)</f>
        <v>0.98995</v>
      </c>
      <c r="I365" s="147">
        <f>IF(I363&lt;78,'VTG EFF'!$C$5/100,VLOOKUP(I363,'VTG EFF'!$B$5:$G$87,2,FALSE)/100)</f>
        <v>0.99224999999999997</v>
      </c>
      <c r="J365" s="147">
        <f>IF(J363&lt;78,'VTG EFF'!$C$5/100,VLOOKUP(J363,'VTG EFF'!$B$5:$G$87,2,FALSE)/100)</f>
        <v>0.99569999999999992</v>
      </c>
      <c r="K365" s="147">
        <f>IF(K363&lt;78,'VTG EFF'!$C$5/100,VLOOKUP(K363,'VTG EFF'!$B$5:$G$87,2,FALSE)/100)</f>
        <v>0.997</v>
      </c>
      <c r="L365" s="147">
        <f>IF(L363&lt;78,'VTG EFF'!$C$5/100,VLOOKUP(L363,'VTG EFF'!$B$5:$G$87,2,FALSE)/100)</f>
        <v>0.997</v>
      </c>
      <c r="M365" s="147">
        <f>IF(M363&lt;78,'VTG EFF'!$C$5/100,VLOOKUP(M363,'VTG EFF'!$B$5:$G$87,2,FALSE)/100)</f>
        <v>0.997</v>
      </c>
      <c r="N365" s="147">
        <f>IF(N363&lt;78,'VTG EFF'!$C$5/100,VLOOKUP(N363,'VTG EFF'!$B$5:$G$87,2,FALSE)/100)</f>
        <v>0.997</v>
      </c>
      <c r="O365" s="147">
        <f>IF(O363&lt;78,'VTG EFF'!$C$5/100,VLOOKUP(O363,'VTG EFF'!$B$5:$G$87,2,FALSE)/100)</f>
        <v>0.997</v>
      </c>
      <c r="P365" s="147">
        <f>IF(P363&lt;78,'VTG EFF'!$C$5/100,VLOOKUP(P363,'VTG EFF'!$B$5:$G$87,2,FALSE)/100)</f>
        <v>0.997</v>
      </c>
      <c r="Q365" s="147">
        <f>IF(Q363&lt;78,'VTG EFF'!$C$5/100,VLOOKUP(Q363,'VTG EFF'!$B$5:$G$87,2,FALSE)/100)</f>
        <v>0.997</v>
      </c>
      <c r="R365" s="147">
        <f>IF(R363&lt;78,'VTG EFF'!$C$5/100,VLOOKUP(R363,'VTG EFF'!$B$5:$G$87,2,FALSE)/100)</f>
        <v>0.997</v>
      </c>
      <c r="S365" s="147">
        <f>IF(S363&lt;78,'VTG EFF'!$C$5/100,VLOOKUP(S363,'VTG EFF'!$B$5:$G$87,2,FALSE)/100)</f>
        <v>0.997</v>
      </c>
      <c r="T365" s="147">
        <f>IF(T363&lt;78,'VTG EFF'!$C$5/100,VLOOKUP(T363,'VTG EFF'!$B$5:$G$87,2,FALSE)/100)</f>
        <v>0.997</v>
      </c>
      <c r="U365" s="147">
        <f>IF(U363&lt;78,'VTG EFF'!$C$5/100,VLOOKUP(U363,'VTG EFF'!$B$5:$G$87,2,FALSE)/100)</f>
        <v>0.997</v>
      </c>
      <c r="V365" s="147">
        <f>IF(V363&lt;78,'VTG EFF'!$C$5/100,VLOOKUP(V363,'VTG EFF'!$B$5:$G$87,2,FALSE)/100)</f>
        <v>0.997</v>
      </c>
      <c r="W365" s="147">
        <f>IF(W363&lt;78,'VTG EFF'!$C$5/100,VLOOKUP(W363,'VTG EFF'!$B$5:$G$87,2,FALSE)/100)</f>
        <v>0.998</v>
      </c>
      <c r="X365" s="147">
        <f>IF(X363&lt;78,'VTG EFF'!$C$5/100,VLOOKUP(X363,'VTG EFF'!$B$5:$G$87,2,FALSE)/100)</f>
        <v>0.99454999999999993</v>
      </c>
      <c r="Y365" s="147">
        <f>IF(Y363&lt;78,'VTG EFF'!$C$5/100,VLOOKUP(Y363,'VTG EFF'!$B$5:$G$87,2,FALSE)/100)</f>
        <v>0.99224999999999997</v>
      </c>
    </row>
    <row r="366" spans="1:25" x14ac:dyDescent="0.2">
      <c r="A366" s="302" t="s">
        <v>240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3"/>
      <c r="L366" s="303"/>
      <c r="M366" s="303"/>
      <c r="N366" s="303"/>
      <c r="O366" s="303"/>
      <c r="P366" s="303"/>
      <c r="Q366" s="303"/>
      <c r="R366" s="303"/>
      <c r="S366" s="303"/>
      <c r="T366" s="303"/>
      <c r="U366" s="303"/>
      <c r="V366" s="303"/>
      <c r="W366" s="303"/>
      <c r="X366" s="303"/>
      <c r="Y366" s="304"/>
    </row>
    <row r="367" spans="1:25" x14ac:dyDescent="0.2">
      <c r="A367" s="133"/>
      <c r="B367" s="147">
        <f>IF(B363&lt;78,'VTG EFF'!$C$5/100,VLOOKUP(B363,'VTG EFF'!$B$5:$G$87,3,FALSE)/100)</f>
        <v>0.98480000000000001</v>
      </c>
      <c r="C367" s="147">
        <f>IF(C363&lt;78,'VTG EFF'!$C$5/100,VLOOKUP(C363,'VTG EFF'!$B$5:$G$87,3,FALSE)/100)</f>
        <v>0.98480000000000001</v>
      </c>
      <c r="D367" s="147">
        <f>IF(D363&lt;78,'VTG EFF'!$C$5/100,VLOOKUP(D363,'VTG EFF'!$B$5:$G$87,3,FALSE)/100)</f>
        <v>0.98360000000000003</v>
      </c>
      <c r="E367" s="147">
        <f>IF(E363&lt;78,'VTG EFF'!$C$5/100,VLOOKUP(E363,'VTG EFF'!$B$5:$G$87,3,FALSE)/100)</f>
        <v>0.98120000000000007</v>
      </c>
      <c r="F367" s="147">
        <f>IF(F363&lt;78,'VTG EFF'!$C$5/100,VLOOKUP(F363,'VTG EFF'!$B$5:$G$87,3,FALSE)/100)</f>
        <v>0.98120000000000007</v>
      </c>
      <c r="G367" s="147">
        <f>IF(G363&lt;78,'VTG EFF'!$C$5/100,VLOOKUP(G363,'VTG EFF'!$B$5:$G$87,3,FALSE)/100)</f>
        <v>0.98120000000000007</v>
      </c>
      <c r="H367" s="147">
        <f>IF(H363&lt;78,'VTG EFF'!$C$5/100,VLOOKUP(H363,'VTG EFF'!$B$5:$G$87,3,FALSE)/100)</f>
        <v>0.98360000000000003</v>
      </c>
      <c r="I367" s="147">
        <f>IF(I363&lt;78,'VTG EFF'!$C$5/100,VLOOKUP(I363,'VTG EFF'!$B$5:$G$87,3,FALSE)/100)</f>
        <v>0.98599999999999999</v>
      </c>
      <c r="J367" s="147">
        <f>IF(J363&lt;78,'VTG EFF'!$C$5/100,VLOOKUP(J363,'VTG EFF'!$B$5:$G$87,3,FALSE)/100)</f>
        <v>0.98960000000000004</v>
      </c>
      <c r="K367" s="147">
        <f>IF(K363&lt;78,'VTG EFF'!$C$5/100,VLOOKUP(K363,'VTG EFF'!$B$5:$G$87,3,FALSE)/100)</f>
        <v>0.997</v>
      </c>
      <c r="L367" s="147">
        <f>IF(L363&lt;78,'VTG EFF'!$C$5/100,VLOOKUP(L363,'VTG EFF'!$B$5:$G$87,3,FALSE)/100)</f>
        <v>0.997</v>
      </c>
      <c r="M367" s="147">
        <f>IF(M363&lt;78,'VTG EFF'!$C$5/100,VLOOKUP(M363,'VTG EFF'!$B$5:$G$87,3,FALSE)/100)</f>
        <v>0.997</v>
      </c>
      <c r="N367" s="147">
        <f>IF(N363&lt;78,'VTG EFF'!$C$5/100,VLOOKUP(N363,'VTG EFF'!$B$5:$G$87,3,FALSE)/100)</f>
        <v>0.997</v>
      </c>
      <c r="O367" s="147">
        <f>IF(O363&lt;78,'VTG EFF'!$C$5/100,VLOOKUP(O363,'VTG EFF'!$B$5:$G$87,3,FALSE)/100)</f>
        <v>0.997</v>
      </c>
      <c r="P367" s="147">
        <f>IF(P363&lt;78,'VTG EFF'!$C$5/100,VLOOKUP(P363,'VTG EFF'!$B$5:$G$87,3,FALSE)/100)</f>
        <v>0.997</v>
      </c>
      <c r="Q367" s="147">
        <f>IF(Q363&lt;78,'VTG EFF'!$C$5/100,VLOOKUP(Q363,'VTG EFF'!$B$5:$G$87,3,FALSE)/100)</f>
        <v>0.997</v>
      </c>
      <c r="R367" s="147">
        <f>IF(R363&lt;78,'VTG EFF'!$C$5/100,VLOOKUP(R363,'VTG EFF'!$B$5:$G$87,3,FALSE)/100)</f>
        <v>0.997</v>
      </c>
      <c r="S367" s="147">
        <f>IF(S363&lt;78,'VTG EFF'!$C$5/100,VLOOKUP(S363,'VTG EFF'!$B$5:$G$87,3,FALSE)/100)</f>
        <v>0.997</v>
      </c>
      <c r="T367" s="147">
        <f>IF(T363&lt;78,'VTG EFF'!$C$5/100,VLOOKUP(T363,'VTG EFF'!$B$5:$G$87,3,FALSE)/100)</f>
        <v>0.997</v>
      </c>
      <c r="U367" s="147">
        <f>IF(U363&lt;78,'VTG EFF'!$C$5/100,VLOOKUP(U363,'VTG EFF'!$B$5:$G$87,3,FALSE)/100)</f>
        <v>0.997</v>
      </c>
      <c r="V367" s="147">
        <f>IF(V363&lt;78,'VTG EFF'!$C$5/100,VLOOKUP(V363,'VTG EFF'!$B$5:$G$87,3,FALSE)/100)</f>
        <v>0.997</v>
      </c>
      <c r="W367" s="147">
        <f>IF(W363&lt;78,'VTG EFF'!$C$5/100,VLOOKUP(W363,'VTG EFF'!$B$5:$G$87,3,FALSE)/100)</f>
        <v>0.99199999999999999</v>
      </c>
      <c r="X367" s="147">
        <f>IF(X363&lt;78,'VTG EFF'!$C$5/100,VLOOKUP(X363,'VTG EFF'!$B$5:$G$87,3,FALSE)/100)</f>
        <v>0.98840000000000006</v>
      </c>
      <c r="Y367" s="147">
        <f>IF(Y363&lt;78,'VTG EFF'!$C$5/100,VLOOKUP(Y363,'VTG EFF'!$B$5:$G$87,3,FALSE)/100)</f>
        <v>0.98599999999999999</v>
      </c>
    </row>
    <row r="368" spans="1:25" x14ac:dyDescent="0.2">
      <c r="A368" s="302" t="s">
        <v>242</v>
      </c>
      <c r="B368" s="303"/>
      <c r="C368" s="303"/>
      <c r="D368" s="303"/>
      <c r="E368" s="303"/>
      <c r="F368" s="303"/>
      <c r="G368" s="303"/>
      <c r="H368" s="303"/>
      <c r="I368" s="303"/>
      <c r="J368" s="303"/>
      <c r="K368" s="303"/>
      <c r="L368" s="303"/>
      <c r="M368" s="303"/>
      <c r="N368" s="303"/>
      <c r="O368" s="303"/>
      <c r="P368" s="303"/>
      <c r="Q368" s="303"/>
      <c r="R368" s="303"/>
      <c r="S368" s="303"/>
      <c r="T368" s="303"/>
      <c r="U368" s="303"/>
      <c r="V368" s="303"/>
      <c r="W368" s="303"/>
      <c r="X368" s="303"/>
      <c r="Y368" s="304"/>
    </row>
    <row r="369" spans="1:25" x14ac:dyDescent="0.2">
      <c r="A369" s="133"/>
      <c r="B369" s="147">
        <f>IF(B363&lt;78,'VTG EFF'!$C$5/100,VLOOKUP(B363,'VTG EFF'!$B$5:$G$87,4,FALSE)/100)</f>
        <v>0.97650000000000003</v>
      </c>
      <c r="C369" s="147">
        <f>IF(C363&lt;78,'VTG EFF'!$C$5/100,VLOOKUP(C363,'VTG EFF'!$B$5:$G$87,4,FALSE)/100)</f>
        <v>0.97650000000000003</v>
      </c>
      <c r="D369" s="147">
        <f>IF(D363&lt;78,'VTG EFF'!$C$5/100,VLOOKUP(D363,'VTG EFF'!$B$5:$G$87,4,FALSE)/100)</f>
        <v>0.97525000000000006</v>
      </c>
      <c r="E369" s="147">
        <f>IF(E363&lt;78,'VTG EFF'!$C$5/100,VLOOKUP(E363,'VTG EFF'!$B$5:$G$87,4,FALSE)/100)</f>
        <v>0.97275</v>
      </c>
      <c r="F369" s="147">
        <f>IF(F363&lt;78,'VTG EFF'!$C$5/100,VLOOKUP(F363,'VTG EFF'!$B$5:$G$87,4,FALSE)/100)</f>
        <v>0.97275</v>
      </c>
      <c r="G369" s="147">
        <f>IF(G363&lt;78,'VTG EFF'!$C$5/100,VLOOKUP(G363,'VTG EFF'!$B$5:$G$87,4,FALSE)/100)</f>
        <v>0.97275</v>
      </c>
      <c r="H369" s="147">
        <f>IF(H363&lt;78,'VTG EFF'!$C$5/100,VLOOKUP(H363,'VTG EFF'!$B$5:$G$87,4,FALSE)/100)</f>
        <v>0.97525000000000006</v>
      </c>
      <c r="I369" s="147">
        <f>IF(I363&lt;78,'VTG EFF'!$C$5/100,VLOOKUP(I363,'VTG EFF'!$B$5:$G$87,4,FALSE)/100)</f>
        <v>0.97775000000000001</v>
      </c>
      <c r="J369" s="147">
        <f>IF(J363&lt;78,'VTG EFF'!$C$5/100,VLOOKUP(J363,'VTG EFF'!$B$5:$G$87,4,FALSE)/100)</f>
        <v>0.98150000000000004</v>
      </c>
      <c r="K369" s="147">
        <f>IF(K363&lt;78,'VTG EFF'!$C$5/100,VLOOKUP(K363,'VTG EFF'!$B$5:$G$87,4,FALSE)/100)</f>
        <v>0.997</v>
      </c>
      <c r="L369" s="147">
        <f>IF(L363&lt;78,'VTG EFF'!$C$5/100,VLOOKUP(L363,'VTG EFF'!$B$5:$G$87,4,FALSE)/100)</f>
        <v>0.997</v>
      </c>
      <c r="M369" s="147">
        <f>IF(M363&lt;78,'VTG EFF'!$C$5/100,VLOOKUP(M363,'VTG EFF'!$B$5:$G$87,4,FALSE)/100)</f>
        <v>0.997</v>
      </c>
      <c r="N369" s="147">
        <f>IF(N363&lt;78,'VTG EFF'!$C$5/100,VLOOKUP(N363,'VTG EFF'!$B$5:$G$87,4,FALSE)/100)</f>
        <v>0.997</v>
      </c>
      <c r="O369" s="147">
        <f>IF(O363&lt;78,'VTG EFF'!$C$5/100,VLOOKUP(O363,'VTG EFF'!$B$5:$G$87,4,FALSE)/100)</f>
        <v>0.997</v>
      </c>
      <c r="P369" s="147">
        <f>IF(P363&lt;78,'VTG EFF'!$C$5/100,VLOOKUP(P363,'VTG EFF'!$B$5:$G$87,4,FALSE)/100)</f>
        <v>0.997</v>
      </c>
      <c r="Q369" s="147">
        <f>IF(Q363&lt;78,'VTG EFF'!$C$5/100,VLOOKUP(Q363,'VTG EFF'!$B$5:$G$87,4,FALSE)/100)</f>
        <v>0.997</v>
      </c>
      <c r="R369" s="147">
        <f>IF(R363&lt;78,'VTG EFF'!$C$5/100,VLOOKUP(R363,'VTG EFF'!$B$5:$G$87,4,FALSE)/100)</f>
        <v>0.997</v>
      </c>
      <c r="S369" s="147">
        <f>IF(S363&lt;78,'VTG EFF'!$C$5/100,VLOOKUP(S363,'VTG EFF'!$B$5:$G$87,4,FALSE)/100)</f>
        <v>0.997</v>
      </c>
      <c r="T369" s="147">
        <f>IF(T363&lt;78,'VTG EFF'!$C$5/100,VLOOKUP(T363,'VTG EFF'!$B$5:$G$87,4,FALSE)/100)</f>
        <v>0.997</v>
      </c>
      <c r="U369" s="147">
        <f>IF(U363&lt;78,'VTG EFF'!$C$5/100,VLOOKUP(U363,'VTG EFF'!$B$5:$G$87,4,FALSE)/100)</f>
        <v>0.997</v>
      </c>
      <c r="V369" s="147">
        <f>IF(V363&lt;78,'VTG EFF'!$C$5/100,VLOOKUP(V363,'VTG EFF'!$B$5:$G$87,4,FALSE)/100)</f>
        <v>0.997</v>
      </c>
      <c r="W369" s="147">
        <f>IF(W363&lt;78,'VTG EFF'!$C$5/100,VLOOKUP(W363,'VTG EFF'!$B$5:$G$87,4,FALSE)/100)</f>
        <v>0.9840000000000001</v>
      </c>
      <c r="X369" s="147">
        <f>IF(X363&lt;78,'VTG EFF'!$C$5/100,VLOOKUP(X363,'VTG EFF'!$B$5:$G$87,4,FALSE)/100)</f>
        <v>0.98025000000000007</v>
      </c>
      <c r="Y369" s="147">
        <f>IF(Y363&lt;78,'VTG EFF'!$C$5/100,VLOOKUP(Y363,'VTG EFF'!$B$5:$G$87,4,FALSE)/100)</f>
        <v>0.97775000000000001</v>
      </c>
    </row>
    <row r="370" spans="1:25" x14ac:dyDescent="0.2">
      <c r="A370" s="302" t="s">
        <v>243</v>
      </c>
      <c r="B370" s="303"/>
      <c r="C370" s="303"/>
      <c r="D370" s="303"/>
      <c r="E370" s="303"/>
      <c r="F370" s="303"/>
      <c r="G370" s="303"/>
      <c r="H370" s="303"/>
      <c r="I370" s="303"/>
      <c r="J370" s="303"/>
      <c r="K370" s="303"/>
      <c r="L370" s="303"/>
      <c r="M370" s="303"/>
      <c r="N370" s="303"/>
      <c r="O370" s="303"/>
      <c r="P370" s="303"/>
      <c r="Q370" s="303"/>
      <c r="R370" s="303"/>
      <c r="S370" s="303"/>
      <c r="T370" s="303"/>
      <c r="U370" s="303"/>
      <c r="V370" s="303"/>
      <c r="W370" s="303"/>
      <c r="X370" s="303"/>
      <c r="Y370" s="304"/>
    </row>
    <row r="371" spans="1:25" x14ac:dyDescent="0.2">
      <c r="A371" s="133"/>
      <c r="B371" s="147">
        <f>IF(B363&lt;78,'VTG EFF'!$C$5/100,VLOOKUP(B363,'VTG EFF'!$B$5:$G$87,5,FALSE)/100)</f>
        <v>0.96840000000000004</v>
      </c>
      <c r="C371" s="147">
        <f>IF(C363&lt;78,'VTG EFF'!$C$5/100,VLOOKUP(C363,'VTG EFF'!$B$5:$G$87,5,FALSE)/100)</f>
        <v>0.96840000000000004</v>
      </c>
      <c r="D371" s="147">
        <f>IF(D363&lt;78,'VTG EFF'!$C$5/100,VLOOKUP(D363,'VTG EFF'!$B$5:$G$87,5,FALSE)/100)</f>
        <v>0.96679999999999988</v>
      </c>
      <c r="E371" s="147">
        <f>IF(E363&lt;78,'VTG EFF'!$C$5/100,VLOOKUP(E363,'VTG EFF'!$B$5:$G$87,5,FALSE)/100)</f>
        <v>0.96360000000000001</v>
      </c>
      <c r="F371" s="147">
        <f>IF(F363&lt;78,'VTG EFF'!$C$5/100,VLOOKUP(F363,'VTG EFF'!$B$5:$G$87,5,FALSE)/100)</f>
        <v>0.96360000000000001</v>
      </c>
      <c r="G371" s="147">
        <f>IF(G363&lt;78,'VTG EFF'!$C$5/100,VLOOKUP(G363,'VTG EFF'!$B$5:$G$87,5,FALSE)/100)</f>
        <v>0.96360000000000001</v>
      </c>
      <c r="H371" s="147">
        <f>IF(H363&lt;78,'VTG EFF'!$C$5/100,VLOOKUP(H363,'VTG EFF'!$B$5:$G$87,5,FALSE)/100)</f>
        <v>0.96679999999999988</v>
      </c>
      <c r="I371" s="147">
        <f>IF(I363&lt;78,'VTG EFF'!$C$5/100,VLOOKUP(I363,'VTG EFF'!$B$5:$G$87,5,FALSE)/100)</f>
        <v>0.97</v>
      </c>
      <c r="J371" s="147">
        <f>IF(J363&lt;78,'VTG EFF'!$C$5/100,VLOOKUP(J363,'VTG EFF'!$B$5:$G$87,5,FALSE)/100)</f>
        <v>0.97479999999999989</v>
      </c>
      <c r="K371" s="147">
        <f>IF(K363&lt;78,'VTG EFF'!$C$5/100,VLOOKUP(K363,'VTG EFF'!$B$5:$G$87,5,FALSE)/100)</f>
        <v>0.997</v>
      </c>
      <c r="L371" s="147">
        <f>IF(L363&lt;78,'VTG EFF'!$C$5/100,VLOOKUP(L363,'VTG EFF'!$B$5:$G$87,5,FALSE)/100)</f>
        <v>0.997</v>
      </c>
      <c r="M371" s="147">
        <f>IF(M363&lt;78,'VTG EFF'!$C$5/100,VLOOKUP(M363,'VTG EFF'!$B$5:$G$87,5,FALSE)/100)</f>
        <v>0.997</v>
      </c>
      <c r="N371" s="147">
        <f>IF(N363&lt;78,'VTG EFF'!$C$5/100,VLOOKUP(N363,'VTG EFF'!$B$5:$G$87,5,FALSE)/100)</f>
        <v>0.997</v>
      </c>
      <c r="O371" s="147">
        <f>IF(O363&lt;78,'VTG EFF'!$C$5/100,VLOOKUP(O363,'VTG EFF'!$B$5:$G$87,5,FALSE)/100)</f>
        <v>0.997</v>
      </c>
      <c r="P371" s="147">
        <f>IF(P363&lt;78,'VTG EFF'!$C$5/100,VLOOKUP(P363,'VTG EFF'!$B$5:$G$87,5,FALSE)/100)</f>
        <v>0.997</v>
      </c>
      <c r="Q371" s="147">
        <f>IF(Q363&lt;78,'VTG EFF'!$C$5/100,VLOOKUP(Q363,'VTG EFF'!$B$5:$G$87,5,FALSE)/100)</f>
        <v>0.997</v>
      </c>
      <c r="R371" s="147">
        <f>IF(R363&lt;78,'VTG EFF'!$C$5/100,VLOOKUP(R363,'VTG EFF'!$B$5:$G$87,5,FALSE)/100)</f>
        <v>0.997</v>
      </c>
      <c r="S371" s="147">
        <f>IF(S363&lt;78,'VTG EFF'!$C$5/100,VLOOKUP(S363,'VTG EFF'!$B$5:$G$87,5,FALSE)/100)</f>
        <v>0.997</v>
      </c>
      <c r="T371" s="147">
        <f>IF(T363&lt;78,'VTG EFF'!$C$5/100,VLOOKUP(T363,'VTG EFF'!$B$5:$G$87,5,FALSE)/100)</f>
        <v>0.997</v>
      </c>
      <c r="U371" s="147">
        <f>IF(U363&lt;78,'VTG EFF'!$C$5/100,VLOOKUP(U363,'VTG EFF'!$B$5:$G$87,5,FALSE)/100)</f>
        <v>0.997</v>
      </c>
      <c r="V371" s="147">
        <f>IF(V363&lt;78,'VTG EFF'!$C$5/100,VLOOKUP(V363,'VTG EFF'!$B$5:$G$87,5,FALSE)/100)</f>
        <v>0.997</v>
      </c>
      <c r="W371" s="147">
        <f>IF(W363&lt;78,'VTG EFF'!$C$5/100,VLOOKUP(W363,'VTG EFF'!$B$5:$G$87,5,FALSE)/100)</f>
        <v>0.97799999999999998</v>
      </c>
      <c r="X371" s="147">
        <f>IF(X363&lt;78,'VTG EFF'!$C$5/100,VLOOKUP(X363,'VTG EFF'!$B$5:$G$87,5,FALSE)/100)</f>
        <v>0.97319999999999995</v>
      </c>
      <c r="Y371" s="147">
        <f>IF(Y363&lt;78,'VTG EFF'!$C$5/100,VLOOKUP(Y363,'VTG EFF'!$B$5:$G$87,5,FALSE)/100)</f>
        <v>0.97</v>
      </c>
    </row>
    <row r="372" spans="1:25" x14ac:dyDescent="0.2">
      <c r="A372" s="302" t="s">
        <v>244</v>
      </c>
      <c r="B372" s="303"/>
      <c r="C372" s="303"/>
      <c r="D372" s="303"/>
      <c r="E372" s="303"/>
      <c r="F372" s="303"/>
      <c r="G372" s="303"/>
      <c r="H372" s="303"/>
      <c r="I372" s="303"/>
      <c r="J372" s="303"/>
      <c r="K372" s="303"/>
      <c r="L372" s="303"/>
      <c r="M372" s="303"/>
      <c r="N372" s="303"/>
      <c r="O372" s="303"/>
      <c r="P372" s="303"/>
      <c r="Q372" s="303"/>
      <c r="R372" s="303"/>
      <c r="S372" s="303"/>
      <c r="T372" s="303"/>
      <c r="U372" s="303"/>
      <c r="V372" s="303"/>
      <c r="W372" s="303"/>
      <c r="X372" s="303"/>
      <c r="Y372" s="304"/>
    </row>
    <row r="373" spans="1:25" x14ac:dyDescent="0.2">
      <c r="A373" s="133"/>
      <c r="B373" s="147">
        <f>IF(B363&lt;78,'VTG EFF'!$C$5/100,VLOOKUP(B363,'VTG EFF'!$B$5:$G$87,6,FALSE)/100)</f>
        <v>0.95820000000000005</v>
      </c>
      <c r="C373" s="147">
        <f>IF(C363&lt;78,'VTG EFF'!$C$5/100,VLOOKUP(C363,'VTG EFF'!$B$5:$G$87,6,FALSE)/100)</f>
        <v>0.95820000000000005</v>
      </c>
      <c r="D373" s="147">
        <f>IF(D363&lt;78,'VTG EFF'!$C$5/100,VLOOKUP(D363,'VTG EFF'!$B$5:$G$87,6,FALSE)/100)</f>
        <v>0.95640000000000003</v>
      </c>
      <c r="E373" s="147">
        <f>IF(E363&lt;78,'VTG EFF'!$C$5/100,VLOOKUP(E363,'VTG EFF'!$B$5:$G$87,6,FALSE)/100)</f>
        <v>0.95279999999999998</v>
      </c>
      <c r="F373" s="147">
        <f>IF(F363&lt;78,'VTG EFF'!$C$5/100,VLOOKUP(F363,'VTG EFF'!$B$5:$G$87,6,FALSE)/100)</f>
        <v>0.95279999999999998</v>
      </c>
      <c r="G373" s="147">
        <f>IF(G363&lt;78,'VTG EFF'!$C$5/100,VLOOKUP(G363,'VTG EFF'!$B$5:$G$87,6,FALSE)/100)</f>
        <v>0.95279999999999998</v>
      </c>
      <c r="H373" s="147">
        <f>IF(H363&lt;78,'VTG EFF'!$C$5/100,VLOOKUP(H363,'VTG EFF'!$B$5:$G$87,6,FALSE)/100)</f>
        <v>0.95640000000000003</v>
      </c>
      <c r="I373" s="147">
        <f>IF(I363&lt;78,'VTG EFF'!$C$5/100,VLOOKUP(I363,'VTG EFF'!$B$5:$G$87,6,FALSE)/100)</f>
        <v>0.96</v>
      </c>
      <c r="J373" s="147">
        <f>IF(J363&lt;78,'VTG EFF'!$C$5/100,VLOOKUP(J363,'VTG EFF'!$B$5:$G$87,6,FALSE)/100)</f>
        <v>0.96540000000000004</v>
      </c>
      <c r="K373" s="147">
        <f>IF(K363&lt;78,'VTG EFF'!$C$5/100,VLOOKUP(K363,'VTG EFF'!$B$5:$G$87,6,FALSE)/100)</f>
        <v>0.997</v>
      </c>
      <c r="L373" s="147">
        <f>IF(L363&lt;78,'VTG EFF'!$C$5/100,VLOOKUP(L363,'VTG EFF'!$B$5:$G$87,6,FALSE)/100)</f>
        <v>0.997</v>
      </c>
      <c r="M373" s="147">
        <f>IF(M363&lt;78,'VTG EFF'!$C$5/100,VLOOKUP(M363,'VTG EFF'!$B$5:$G$87,6,FALSE)/100)</f>
        <v>0.997</v>
      </c>
      <c r="N373" s="147">
        <f>IF(N363&lt;78,'VTG EFF'!$C$5/100,VLOOKUP(N363,'VTG EFF'!$B$5:$G$87,6,FALSE)/100)</f>
        <v>0.997</v>
      </c>
      <c r="O373" s="147">
        <f>IF(O363&lt;78,'VTG EFF'!$C$5/100,VLOOKUP(O363,'VTG EFF'!$B$5:$G$87,6,FALSE)/100)</f>
        <v>0.997</v>
      </c>
      <c r="P373" s="147">
        <f>IF(P363&lt;78,'VTG EFF'!$C$5/100,VLOOKUP(P363,'VTG EFF'!$B$5:$G$87,6,FALSE)/100)</f>
        <v>0.997</v>
      </c>
      <c r="Q373" s="147">
        <f>IF(Q363&lt;78,'VTG EFF'!$C$5/100,VLOOKUP(Q363,'VTG EFF'!$B$5:$G$87,6,FALSE)/100)</f>
        <v>0.997</v>
      </c>
      <c r="R373" s="147">
        <f>IF(R363&lt;78,'VTG EFF'!$C$5/100,VLOOKUP(R363,'VTG EFF'!$B$5:$G$87,6,FALSE)/100)</f>
        <v>0.997</v>
      </c>
      <c r="S373" s="147">
        <f>IF(S363&lt;78,'VTG EFF'!$C$5/100,VLOOKUP(S363,'VTG EFF'!$B$5:$G$87,6,FALSE)/100)</f>
        <v>0.997</v>
      </c>
      <c r="T373" s="147">
        <f>IF(T363&lt;78,'VTG EFF'!$C$5/100,VLOOKUP(T363,'VTG EFF'!$B$5:$G$87,6,FALSE)/100)</f>
        <v>0.997</v>
      </c>
      <c r="U373" s="147">
        <f>IF(U363&lt;78,'VTG EFF'!$C$5/100,VLOOKUP(U363,'VTG EFF'!$B$5:$G$87,6,FALSE)/100)</f>
        <v>0.997</v>
      </c>
      <c r="V373" s="147">
        <f>IF(V363&lt;78,'VTG EFF'!$C$5/100,VLOOKUP(V363,'VTG EFF'!$B$5:$G$87,6,FALSE)/100)</f>
        <v>0.997</v>
      </c>
      <c r="W373" s="147">
        <f>IF(W363&lt;78,'VTG EFF'!$C$5/100,VLOOKUP(W363,'VTG EFF'!$B$5:$G$87,6,FALSE)/100)</f>
        <v>0.96900000000000008</v>
      </c>
      <c r="X373" s="147">
        <f>IF(X363&lt;78,'VTG EFF'!$C$5/100,VLOOKUP(X363,'VTG EFF'!$B$5:$G$87,6,FALSE)/100)</f>
        <v>0.96360000000000001</v>
      </c>
      <c r="Y373" s="147">
        <f>IF(Y363&lt;78,'VTG EFF'!$C$5/100,VLOOKUP(Y363,'VTG EFF'!$B$5:$G$87,6,FALSE)/100)</f>
        <v>0.96</v>
      </c>
    </row>
    <row r="374" spans="1:25" x14ac:dyDescent="0.2">
      <c r="A374" s="305" t="s">
        <v>228</v>
      </c>
      <c r="B374" s="306"/>
      <c r="C374" s="306"/>
      <c r="D374" s="306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6"/>
      <c r="W374" s="306"/>
      <c r="X374" s="306"/>
      <c r="Y374" s="307"/>
    </row>
    <row r="375" spans="1:25" x14ac:dyDescent="0.2">
      <c r="A375" s="133"/>
      <c r="B375" s="135">
        <f>IF(B363=0,0,VLOOKUP(B359,'BLD LOAD'!$B$4:$C$104,2,FALSE))</f>
        <v>4273972.6027397262</v>
      </c>
      <c r="C375" s="135">
        <f>IF(C363=0,0,VLOOKUP(C359,'BLD LOAD'!$B$4:$C$104,2,FALSE))</f>
        <v>4273972.6027397262</v>
      </c>
      <c r="D375" s="135">
        <f>IF(D363=0,0,VLOOKUP(D359,'BLD LOAD'!$B$4:$C$104,2,FALSE))</f>
        <v>4438356.1643835614</v>
      </c>
      <c r="E375" s="135">
        <f>IF(E363=0,0,VLOOKUP(E359,'BLD LOAD'!$B$4:$C$104,2,FALSE))</f>
        <v>4602739.7260273974</v>
      </c>
      <c r="F375" s="135">
        <f>IF(F363=0,0,VLOOKUP(F359,'BLD LOAD'!$B$4:$C$104,2,FALSE))</f>
        <v>4602739.7260273974</v>
      </c>
      <c r="G375" s="135">
        <f>IF(G363=0,0,VLOOKUP(G359,'BLD LOAD'!$B$4:$C$104,2,FALSE))</f>
        <v>4602739.7260273974</v>
      </c>
      <c r="H375" s="135">
        <f>IF(H363=0,0,VLOOKUP(H359,'BLD LOAD'!$B$4:$C$104,2,FALSE))</f>
        <v>4438356.1643835614</v>
      </c>
      <c r="I375" s="135">
        <f>IF(I363=0,0,VLOOKUP(I359,'BLD LOAD'!$B$4:$C$104,2,FALSE))</f>
        <v>4109589.0410958906</v>
      </c>
      <c r="J375" s="135">
        <f>IF(J363=0,0,VLOOKUP(J359,'BLD LOAD'!$B$4:$C$104,2,FALSE))</f>
        <v>3780821.9178082193</v>
      </c>
      <c r="K375" s="135">
        <f>IF(K363=0,0,VLOOKUP(K359,'BLD LOAD'!$B$4:$C$104,2,FALSE))</f>
        <v>3287671.2328767125</v>
      </c>
      <c r="L375" s="135">
        <f>IF(L363=0,0,VLOOKUP(L359,'BLD LOAD'!$B$4:$C$104,2,FALSE))</f>
        <v>2794520.5479452056</v>
      </c>
      <c r="M375" s="135">
        <f>IF(M363=0,0,VLOOKUP(M359,'BLD LOAD'!$B$4:$C$104,2,FALSE))</f>
        <v>2301369.8630136987</v>
      </c>
      <c r="N375" s="135">
        <f>IF(N363=0,0,VLOOKUP(N359,'BLD LOAD'!$B$4:$C$104,2,FALSE))</f>
        <v>1972602.7397260275</v>
      </c>
      <c r="O375" s="135">
        <f>IF(O363=0,0,VLOOKUP(O359,'BLD LOAD'!$B$4:$C$104,2,FALSE))</f>
        <v>1808219.1780821919</v>
      </c>
      <c r="P375" s="135">
        <f>IF(P363=0,0,VLOOKUP(P359,'BLD LOAD'!$B$4:$C$104,2,FALSE))</f>
        <v>1643835.6164383562</v>
      </c>
      <c r="Q375" s="135">
        <f>IF(Q363=0,0,VLOOKUP(Q359,'BLD LOAD'!$B$4:$C$104,2,FALSE))</f>
        <v>1808219.1780821919</v>
      </c>
      <c r="R375" s="135">
        <f>IF(R363=0,0,VLOOKUP(R359,'BLD LOAD'!$B$4:$C$104,2,FALSE))</f>
        <v>1972602.7397260275</v>
      </c>
      <c r="S375" s="135">
        <f>IF(S363=0,0,VLOOKUP(S359,'BLD LOAD'!$B$4:$C$104,2,FALSE))</f>
        <v>2301369.8630136987</v>
      </c>
      <c r="T375" s="135">
        <f>IF(T363=0,0,VLOOKUP(T359,'BLD LOAD'!$B$4:$C$104,2,FALSE))</f>
        <v>2630136.98630137</v>
      </c>
      <c r="U375" s="135">
        <f>IF(U363=0,0,VLOOKUP(U359,'BLD LOAD'!$B$4:$C$104,2,FALSE))</f>
        <v>2958904.1095890412</v>
      </c>
      <c r="V375" s="135">
        <f>IF(V363=0,0,VLOOKUP(V359,'BLD LOAD'!$B$4:$C$104,2,FALSE))</f>
        <v>3287671.2328767125</v>
      </c>
      <c r="W375" s="135">
        <f>IF(W363=0,0,VLOOKUP(W359,'BLD LOAD'!$B$4:$C$104,2,FALSE))</f>
        <v>3616438.3561643837</v>
      </c>
      <c r="X375" s="135">
        <f>IF(X363=0,0,VLOOKUP(X359,'BLD LOAD'!$B$4:$C$104,2,FALSE))</f>
        <v>3945205.4794520549</v>
      </c>
      <c r="Y375" s="135">
        <f>IF(Y363=0,0,VLOOKUP(Y359,'BLD LOAD'!$B$4:$C$104,2,FALSE))</f>
        <v>4109589.0410958906</v>
      </c>
    </row>
    <row r="376" spans="1:25" x14ac:dyDescent="0.2">
      <c r="A376" s="305" t="s">
        <v>250</v>
      </c>
      <c r="B376" s="306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  <c r="R376" s="306"/>
      <c r="S376" s="306"/>
      <c r="T376" s="306"/>
      <c r="U376" s="306"/>
      <c r="V376" s="306"/>
      <c r="W376" s="306"/>
      <c r="X376" s="306"/>
      <c r="Y376" s="307"/>
    </row>
    <row r="377" spans="1:25" x14ac:dyDescent="0.2">
      <c r="A377" s="133"/>
      <c r="B377" s="135">
        <f>$K$3*B365*VLOOKUP(CALCULATOR!$C$21,'VTG EFF'!$P$4:$Q$10,2)*0.2</f>
        <v>3171520</v>
      </c>
      <c r="C377" s="135">
        <f>$K$3*C365*VLOOKUP(CALCULATOR!$C$21,'VTG EFF'!$P$4:$Q$10,2)*0.2</f>
        <v>3171520</v>
      </c>
      <c r="D377" s="135">
        <f>$K$3*D365*VLOOKUP(CALCULATOR!$C$21,'VTG EFF'!$P$4:$Q$10,2)*0.2</f>
        <v>3167840</v>
      </c>
      <c r="E377" s="135">
        <f>$K$3*E365*VLOOKUP(CALCULATOR!$C$21,'VTG EFF'!$P$4:$Q$10,2)*0.2</f>
        <v>3160480</v>
      </c>
      <c r="F377" s="135">
        <f>$K$3*F365*VLOOKUP(CALCULATOR!$C$21,'VTG EFF'!$P$4:$Q$10,2)*0.2</f>
        <v>3160480</v>
      </c>
      <c r="G377" s="135">
        <f>$K$3*G365*VLOOKUP(CALCULATOR!$C$21,'VTG EFF'!$P$4:$Q$10,2)*0.2</f>
        <v>3160480</v>
      </c>
      <c r="H377" s="135">
        <f>$K$3*H365*VLOOKUP(CALCULATOR!$C$21,'VTG EFF'!$P$4:$Q$10,2)*0.2</f>
        <v>3167840</v>
      </c>
      <c r="I377" s="135">
        <f>$K$3*I365*VLOOKUP(CALCULATOR!$C$21,'VTG EFF'!$P$4:$Q$10,2)*0.2</f>
        <v>3175200</v>
      </c>
      <c r="J377" s="135">
        <f>$K$3*J365*VLOOKUP(CALCULATOR!$C$21,'VTG EFF'!$P$4:$Q$10,2)*0.2</f>
        <v>3186240</v>
      </c>
      <c r="K377" s="135">
        <f>$K$3*K365*VLOOKUP(CALCULATOR!$C$21,'VTG EFF'!$P$4:$Q$10,2)*0.2</f>
        <v>3190400</v>
      </c>
      <c r="L377" s="135">
        <f>$K$3*L365*VLOOKUP(CALCULATOR!$C$21,'VTG EFF'!$P$4:$Q$10,2)*0.2</f>
        <v>3190400</v>
      </c>
      <c r="M377" s="135">
        <f>$K$3*M365*VLOOKUP(CALCULATOR!$C$21,'VTG EFF'!$P$4:$Q$10,2)*0.2</f>
        <v>3190400</v>
      </c>
      <c r="N377" s="135">
        <f>$K$3*N365*VLOOKUP(CALCULATOR!$C$21,'VTG EFF'!$P$4:$Q$10,2)*0.2</f>
        <v>3190400</v>
      </c>
      <c r="O377" s="135">
        <f>$K$3*O365*VLOOKUP(CALCULATOR!$C$21,'VTG EFF'!$P$4:$Q$10,2)*0.2</f>
        <v>3190400</v>
      </c>
      <c r="P377" s="135">
        <f>$K$3*P365*VLOOKUP(CALCULATOR!$C$21,'VTG EFF'!$P$4:$Q$10,2)*0.2</f>
        <v>3190400</v>
      </c>
      <c r="Q377" s="135">
        <f>$K$3*Q365*VLOOKUP(CALCULATOR!$C$21,'VTG EFF'!$P$4:$Q$10,2)*0.2</f>
        <v>3190400</v>
      </c>
      <c r="R377" s="135">
        <f>$K$3*R365*VLOOKUP(CALCULATOR!$C$21,'VTG EFF'!$P$4:$Q$10,2)*0.2</f>
        <v>3190400</v>
      </c>
      <c r="S377" s="135">
        <f>$K$3*S365*VLOOKUP(CALCULATOR!$C$21,'VTG EFF'!$P$4:$Q$10,2)*0.2</f>
        <v>3190400</v>
      </c>
      <c r="T377" s="135">
        <f>$K$3*T365*VLOOKUP(CALCULATOR!$C$21,'VTG EFF'!$P$4:$Q$10,2)*0.2</f>
        <v>3190400</v>
      </c>
      <c r="U377" s="135">
        <f>$K$3*U365*VLOOKUP(CALCULATOR!$C$21,'VTG EFF'!$P$4:$Q$10,2)*0.2</f>
        <v>3190400</v>
      </c>
      <c r="V377" s="135">
        <f>$K$3*V365*VLOOKUP(CALCULATOR!$C$21,'VTG EFF'!$P$4:$Q$10,2)*0.2</f>
        <v>3190400</v>
      </c>
      <c r="W377" s="135">
        <f>$K$3*W365*VLOOKUP(CALCULATOR!$C$21,'VTG EFF'!$P$4:$Q$10,2)*0.2</f>
        <v>3193600</v>
      </c>
      <c r="X377" s="135">
        <f>$K$3*X365*VLOOKUP(CALCULATOR!$C$21,'VTG EFF'!$P$4:$Q$10,2)*0.2</f>
        <v>3182560</v>
      </c>
      <c r="Y377" s="135">
        <f>$K$3*Y365*VLOOKUP(CALCULATOR!$C$21,'VTG EFF'!$P$4:$Q$10,2)*0.2</f>
        <v>3175200</v>
      </c>
    </row>
    <row r="378" spans="1:25" x14ac:dyDescent="0.2">
      <c r="A378" s="305" t="s">
        <v>251</v>
      </c>
      <c r="B378" s="306"/>
      <c r="C378" s="306"/>
      <c r="D378" s="306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306"/>
      <c r="R378" s="306"/>
      <c r="S378" s="306"/>
      <c r="T378" s="306"/>
      <c r="U378" s="306"/>
      <c r="V378" s="306"/>
      <c r="W378" s="306"/>
      <c r="X378" s="306"/>
      <c r="Y378" s="307"/>
    </row>
    <row r="379" spans="1:25" x14ac:dyDescent="0.2">
      <c r="A379" s="133"/>
      <c r="B379" s="135">
        <f>$K$3*B367*VLOOKUP(CALCULATOR!$C$21,'VTG EFF'!$P$4:$Q$10,2)*0.4</f>
        <v>6302720</v>
      </c>
      <c r="C379" s="135">
        <f>$K$3*C367*VLOOKUP(CALCULATOR!$C$21,'VTG EFF'!$P$4:$Q$10,2)*0.4</f>
        <v>6302720</v>
      </c>
      <c r="D379" s="135">
        <f>$K$3*D367*VLOOKUP(CALCULATOR!$C$21,'VTG EFF'!$P$4:$Q$10,2)*0.4</f>
        <v>6295040</v>
      </c>
      <c r="E379" s="135">
        <f>$K$3*E367*VLOOKUP(CALCULATOR!$C$21,'VTG EFF'!$P$4:$Q$10,2)*0.4</f>
        <v>6279680.0000000009</v>
      </c>
      <c r="F379" s="135">
        <f>$K$3*F367*VLOOKUP(CALCULATOR!$C$21,'VTG EFF'!$P$4:$Q$10,2)*0.4</f>
        <v>6279680.0000000009</v>
      </c>
      <c r="G379" s="135">
        <f>$K$3*G367*VLOOKUP(CALCULATOR!$C$21,'VTG EFF'!$P$4:$Q$10,2)*0.4</f>
        <v>6279680.0000000009</v>
      </c>
      <c r="H379" s="135">
        <f>$K$3*H367*VLOOKUP(CALCULATOR!$C$21,'VTG EFF'!$P$4:$Q$10,2)*0.4</f>
        <v>6295040</v>
      </c>
      <c r="I379" s="135">
        <f>$K$3*I367*VLOOKUP(CALCULATOR!$C$21,'VTG EFF'!$P$4:$Q$10,2)*0.4</f>
        <v>6310400</v>
      </c>
      <c r="J379" s="135">
        <f>$K$3*J367*VLOOKUP(CALCULATOR!$C$21,'VTG EFF'!$P$4:$Q$10,2)*0.4</f>
        <v>6333440</v>
      </c>
      <c r="K379" s="135">
        <f>$K$3*K367*VLOOKUP(CALCULATOR!$C$21,'VTG EFF'!$P$4:$Q$10,2)*0.4</f>
        <v>6380800</v>
      </c>
      <c r="L379" s="135">
        <f>$K$3*L367*VLOOKUP(CALCULATOR!$C$21,'VTG EFF'!$P$4:$Q$10,2)*0.4</f>
        <v>6380800</v>
      </c>
      <c r="M379" s="135">
        <f>$K$3*M367*VLOOKUP(CALCULATOR!$C$21,'VTG EFF'!$P$4:$Q$10,2)*0.4</f>
        <v>6380800</v>
      </c>
      <c r="N379" s="135">
        <f>$K$3*N367*VLOOKUP(CALCULATOR!$C$21,'VTG EFF'!$P$4:$Q$10,2)*0.4</f>
        <v>6380800</v>
      </c>
      <c r="O379" s="135">
        <f>$K$3*O367*VLOOKUP(CALCULATOR!$C$21,'VTG EFF'!$P$4:$Q$10,2)*0.4</f>
        <v>6380800</v>
      </c>
      <c r="P379" s="135">
        <f>$K$3*P367*VLOOKUP(CALCULATOR!$C$21,'VTG EFF'!$P$4:$Q$10,2)*0.4</f>
        <v>6380800</v>
      </c>
      <c r="Q379" s="135">
        <f>$K$3*Q367*VLOOKUP(CALCULATOR!$C$21,'VTG EFF'!$P$4:$Q$10,2)*0.4</f>
        <v>6380800</v>
      </c>
      <c r="R379" s="135">
        <f>$K$3*R367*VLOOKUP(CALCULATOR!$C$21,'VTG EFF'!$P$4:$Q$10,2)*0.4</f>
        <v>6380800</v>
      </c>
      <c r="S379" s="135">
        <f>$K$3*S367*VLOOKUP(CALCULATOR!$C$21,'VTG EFF'!$P$4:$Q$10,2)*0.4</f>
        <v>6380800</v>
      </c>
      <c r="T379" s="135">
        <f>$K$3*T367*VLOOKUP(CALCULATOR!$C$21,'VTG EFF'!$P$4:$Q$10,2)*0.4</f>
        <v>6380800</v>
      </c>
      <c r="U379" s="135">
        <f>$K$3*U367*VLOOKUP(CALCULATOR!$C$21,'VTG EFF'!$P$4:$Q$10,2)*0.4</f>
        <v>6380800</v>
      </c>
      <c r="V379" s="135">
        <f>$K$3*V367*VLOOKUP(CALCULATOR!$C$21,'VTG EFF'!$P$4:$Q$10,2)*0.4</f>
        <v>6380800</v>
      </c>
      <c r="W379" s="135">
        <f>$K$3*W367*VLOOKUP(CALCULATOR!$C$21,'VTG EFF'!$P$4:$Q$10,2)*0.4</f>
        <v>6348800</v>
      </c>
      <c r="X379" s="135">
        <f>$K$3*X367*VLOOKUP(CALCULATOR!$C$21,'VTG EFF'!$P$4:$Q$10,2)*0.4</f>
        <v>6325760</v>
      </c>
      <c r="Y379" s="135">
        <f>$K$3*Y367*VLOOKUP(CALCULATOR!$C$21,'VTG EFF'!$P$4:$Q$10,2)*0.4</f>
        <v>6310400</v>
      </c>
    </row>
    <row r="380" spans="1:25" x14ac:dyDescent="0.2">
      <c r="A380" s="305" t="s">
        <v>252</v>
      </c>
      <c r="B380" s="306"/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6"/>
      <c r="W380" s="306"/>
      <c r="X380" s="306"/>
      <c r="Y380" s="307"/>
    </row>
    <row r="381" spans="1:25" x14ac:dyDescent="0.2">
      <c r="A381" s="133"/>
      <c r="B381" s="135">
        <f>$K$3*B369*VLOOKUP(CALCULATOR!$C$21,'VTG EFF'!$P$4:$Q$10,2)*0.6</f>
        <v>9374400</v>
      </c>
      <c r="C381" s="135">
        <f>$K$3*C369*VLOOKUP(CALCULATOR!$C$21,'VTG EFF'!$P$4:$Q$10,2)*0.6</f>
        <v>9374400</v>
      </c>
      <c r="D381" s="135">
        <f>$K$3*D369*VLOOKUP(CALCULATOR!$C$21,'VTG EFF'!$P$4:$Q$10,2)*0.6</f>
        <v>9362400</v>
      </c>
      <c r="E381" s="135">
        <f>$K$3*E369*VLOOKUP(CALCULATOR!$C$21,'VTG EFF'!$P$4:$Q$10,2)*0.6</f>
        <v>9338400</v>
      </c>
      <c r="F381" s="135">
        <f>$K$3*F369*VLOOKUP(CALCULATOR!$C$21,'VTG EFF'!$P$4:$Q$10,2)*0.6</f>
        <v>9338400</v>
      </c>
      <c r="G381" s="135">
        <f>$K$3*G369*VLOOKUP(CALCULATOR!$C$21,'VTG EFF'!$P$4:$Q$10,2)*0.6</f>
        <v>9338400</v>
      </c>
      <c r="H381" s="135">
        <f>$K$3*H369*VLOOKUP(CALCULATOR!$C$21,'VTG EFF'!$P$4:$Q$10,2)*0.6</f>
        <v>9362400</v>
      </c>
      <c r="I381" s="135">
        <f>$K$3*I369*VLOOKUP(CALCULATOR!$C$21,'VTG EFF'!$P$4:$Q$10,2)*0.6</f>
        <v>9386400</v>
      </c>
      <c r="J381" s="135">
        <f>$K$3*J369*VLOOKUP(CALCULATOR!$C$21,'VTG EFF'!$P$4:$Q$10,2)*0.6</f>
        <v>9422400</v>
      </c>
      <c r="K381" s="135">
        <f>$K$3*K369*VLOOKUP(CALCULATOR!$C$21,'VTG EFF'!$P$4:$Q$10,2)*0.6</f>
        <v>9571200</v>
      </c>
      <c r="L381" s="135">
        <f>$K$3*L369*VLOOKUP(CALCULATOR!$C$21,'VTG EFF'!$P$4:$Q$10,2)*0.6</f>
        <v>9571200</v>
      </c>
      <c r="M381" s="135">
        <f>$K$3*M369*VLOOKUP(CALCULATOR!$C$21,'VTG EFF'!$P$4:$Q$10,2)*0.6</f>
        <v>9571200</v>
      </c>
      <c r="N381" s="135">
        <f>$K$3*N369*VLOOKUP(CALCULATOR!$C$21,'VTG EFF'!$P$4:$Q$10,2)*0.6</f>
        <v>9571200</v>
      </c>
      <c r="O381" s="135">
        <f>$K$3*O369*VLOOKUP(CALCULATOR!$C$21,'VTG EFF'!$P$4:$Q$10,2)*0.6</f>
        <v>9571200</v>
      </c>
      <c r="P381" s="135">
        <f>$K$3*P369*VLOOKUP(CALCULATOR!$C$21,'VTG EFF'!$P$4:$Q$10,2)*0.6</f>
        <v>9571200</v>
      </c>
      <c r="Q381" s="135">
        <f>$K$3*Q369*VLOOKUP(CALCULATOR!$C$21,'VTG EFF'!$P$4:$Q$10,2)*0.6</f>
        <v>9571200</v>
      </c>
      <c r="R381" s="135">
        <f>$K$3*R369*VLOOKUP(CALCULATOR!$C$21,'VTG EFF'!$P$4:$Q$10,2)*0.6</f>
        <v>9571200</v>
      </c>
      <c r="S381" s="135">
        <f>$K$3*S369*VLOOKUP(CALCULATOR!$C$21,'VTG EFF'!$P$4:$Q$10,2)*0.6</f>
        <v>9571200</v>
      </c>
      <c r="T381" s="135">
        <f>$K$3*T369*VLOOKUP(CALCULATOR!$C$21,'VTG EFF'!$P$4:$Q$10,2)*0.6</f>
        <v>9571200</v>
      </c>
      <c r="U381" s="135">
        <f>$K$3*U369*VLOOKUP(CALCULATOR!$C$21,'VTG EFF'!$P$4:$Q$10,2)*0.6</f>
        <v>9571200</v>
      </c>
      <c r="V381" s="135">
        <f>$K$3*V369*VLOOKUP(CALCULATOR!$C$21,'VTG EFF'!$P$4:$Q$10,2)*0.6</f>
        <v>9571200</v>
      </c>
      <c r="W381" s="135">
        <f>$K$3*W369*VLOOKUP(CALCULATOR!$C$21,'VTG EFF'!$P$4:$Q$10,2)*0.6</f>
        <v>9446400</v>
      </c>
      <c r="X381" s="135">
        <f>$K$3*X369*VLOOKUP(CALCULATOR!$C$21,'VTG EFF'!$P$4:$Q$10,2)*0.6</f>
        <v>9410400</v>
      </c>
      <c r="Y381" s="135">
        <f>$K$3*Y369*VLOOKUP(CALCULATOR!$C$21,'VTG EFF'!$P$4:$Q$10,2)*0.6</f>
        <v>9386400</v>
      </c>
    </row>
    <row r="382" spans="1:25" x14ac:dyDescent="0.2">
      <c r="A382" s="305" t="s">
        <v>253</v>
      </c>
      <c r="B382" s="306"/>
      <c r="C382" s="306"/>
      <c r="D382" s="306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306"/>
      <c r="R382" s="306"/>
      <c r="S382" s="306"/>
      <c r="T382" s="306"/>
      <c r="U382" s="306"/>
      <c r="V382" s="306"/>
      <c r="W382" s="306"/>
      <c r="X382" s="306"/>
      <c r="Y382" s="307"/>
    </row>
    <row r="383" spans="1:25" x14ac:dyDescent="0.2">
      <c r="A383" s="133"/>
      <c r="B383" s="135">
        <f>$K$3*B371*VLOOKUP(CALCULATOR!$C$21,'VTG EFF'!$P$4:$Q$10,2)*0.8</f>
        <v>12395520</v>
      </c>
      <c r="C383" s="135">
        <f>$K$3*C371*VLOOKUP(CALCULATOR!$C$21,'VTG EFF'!$P$4:$Q$10,2)*0.8</f>
        <v>12395520</v>
      </c>
      <c r="D383" s="135">
        <f>$K$3*D371*VLOOKUP(CALCULATOR!$C$21,'VTG EFF'!$P$4:$Q$10,2)*0.8</f>
        <v>12375040</v>
      </c>
      <c r="E383" s="135">
        <f>$K$3*E371*VLOOKUP(CALCULATOR!$C$21,'VTG EFF'!$P$4:$Q$10,2)*0.8</f>
        <v>12334080</v>
      </c>
      <c r="F383" s="135">
        <f>$K$3*F371*VLOOKUP(CALCULATOR!$C$21,'VTG EFF'!$P$4:$Q$10,2)*0.8</f>
        <v>12334080</v>
      </c>
      <c r="G383" s="135">
        <f>$K$3*G371*VLOOKUP(CALCULATOR!$C$21,'VTG EFF'!$P$4:$Q$10,2)*0.8</f>
        <v>12334080</v>
      </c>
      <c r="H383" s="135">
        <f>$K$3*H371*VLOOKUP(CALCULATOR!$C$21,'VTG EFF'!$P$4:$Q$10,2)*0.8</f>
        <v>12375040</v>
      </c>
      <c r="I383" s="135">
        <f>$K$3*I371*VLOOKUP(CALCULATOR!$C$21,'VTG EFF'!$P$4:$Q$10,2)*0.8</f>
        <v>12416000</v>
      </c>
      <c r="J383" s="135">
        <f>$K$3*J371*VLOOKUP(CALCULATOR!$C$21,'VTG EFF'!$P$4:$Q$10,2)*0.8</f>
        <v>12477440</v>
      </c>
      <c r="K383" s="135">
        <f>$K$3*K371*VLOOKUP(CALCULATOR!$C$21,'VTG EFF'!$P$4:$Q$10,2)*0.8</f>
        <v>12761600</v>
      </c>
      <c r="L383" s="135">
        <f>$K$3*L371*VLOOKUP(CALCULATOR!$C$21,'VTG EFF'!$P$4:$Q$10,2)*0.8</f>
        <v>12761600</v>
      </c>
      <c r="M383" s="135">
        <f>$K$3*M371*VLOOKUP(CALCULATOR!$C$21,'VTG EFF'!$P$4:$Q$10,2)*0.8</f>
        <v>12761600</v>
      </c>
      <c r="N383" s="135">
        <f>$K$3*N371*VLOOKUP(CALCULATOR!$C$21,'VTG EFF'!$P$4:$Q$10,2)*0.8</f>
        <v>12761600</v>
      </c>
      <c r="O383" s="135">
        <f>$K$3*O371*VLOOKUP(CALCULATOR!$C$21,'VTG EFF'!$P$4:$Q$10,2)*0.8</f>
        <v>12761600</v>
      </c>
      <c r="P383" s="135">
        <f>$K$3*P371*VLOOKUP(CALCULATOR!$C$21,'VTG EFF'!$P$4:$Q$10,2)*0.8</f>
        <v>12761600</v>
      </c>
      <c r="Q383" s="135">
        <f>$K$3*Q371*VLOOKUP(CALCULATOR!$C$21,'VTG EFF'!$P$4:$Q$10,2)*0.8</f>
        <v>12761600</v>
      </c>
      <c r="R383" s="135">
        <f>$K$3*R371*VLOOKUP(CALCULATOR!$C$21,'VTG EFF'!$P$4:$Q$10,2)*0.8</f>
        <v>12761600</v>
      </c>
      <c r="S383" s="135">
        <f>$K$3*S371*VLOOKUP(CALCULATOR!$C$21,'VTG EFF'!$P$4:$Q$10,2)*0.8</f>
        <v>12761600</v>
      </c>
      <c r="T383" s="135">
        <f>$K$3*T371*VLOOKUP(CALCULATOR!$C$21,'VTG EFF'!$P$4:$Q$10,2)*0.8</f>
        <v>12761600</v>
      </c>
      <c r="U383" s="135">
        <f>$K$3*U371*VLOOKUP(CALCULATOR!$C$21,'VTG EFF'!$P$4:$Q$10,2)*0.8</f>
        <v>12761600</v>
      </c>
      <c r="V383" s="135">
        <f>$K$3*V371*VLOOKUP(CALCULATOR!$C$21,'VTG EFF'!$P$4:$Q$10,2)*0.8</f>
        <v>12761600</v>
      </c>
      <c r="W383" s="135">
        <f>$K$3*W371*VLOOKUP(CALCULATOR!$C$21,'VTG EFF'!$P$4:$Q$10,2)*0.8</f>
        <v>12518400</v>
      </c>
      <c r="X383" s="135">
        <f>$K$3*X371*VLOOKUP(CALCULATOR!$C$21,'VTG EFF'!$P$4:$Q$10,2)*0.8</f>
        <v>12456960</v>
      </c>
      <c r="Y383" s="135">
        <f>$K$3*Y371*VLOOKUP(CALCULATOR!$C$21,'VTG EFF'!$P$4:$Q$10,2)*0.8</f>
        <v>12416000</v>
      </c>
    </row>
    <row r="384" spans="1:25" x14ac:dyDescent="0.2">
      <c r="A384" s="305" t="s">
        <v>254</v>
      </c>
      <c r="B384" s="306"/>
      <c r="C384" s="306"/>
      <c r="D384" s="306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306"/>
      <c r="R384" s="306"/>
      <c r="S384" s="306"/>
      <c r="T384" s="306"/>
      <c r="U384" s="306"/>
      <c r="V384" s="306"/>
      <c r="W384" s="306"/>
      <c r="X384" s="306"/>
      <c r="Y384" s="307"/>
    </row>
    <row r="385" spans="1:25" x14ac:dyDescent="0.2">
      <c r="A385" s="133"/>
      <c r="B385" s="135">
        <f>$K$3*B373*VLOOKUP(CALCULATOR!$C$21,'VTG EFF'!$P$4:$Q$10,2)*0.9</f>
        <v>13798080</v>
      </c>
      <c r="C385" s="135">
        <f>$K$3*C373*VLOOKUP(CALCULATOR!$C$21,'VTG EFF'!$P$4:$Q$10,2)*0.9</f>
        <v>13798080</v>
      </c>
      <c r="D385" s="135">
        <f>$K$3*D373*VLOOKUP(CALCULATOR!$C$21,'VTG EFF'!$P$4:$Q$10,2)*0.9</f>
        <v>13772160</v>
      </c>
      <c r="E385" s="135">
        <f>$K$3*E373*VLOOKUP(CALCULATOR!$C$21,'VTG EFF'!$P$4:$Q$10,2)*0.9</f>
        <v>13720320</v>
      </c>
      <c r="F385" s="135">
        <f>$K$3*F373*VLOOKUP(CALCULATOR!$C$21,'VTG EFF'!$P$4:$Q$10,2)*0.9</f>
        <v>13720320</v>
      </c>
      <c r="G385" s="135">
        <f>$K$3*G373*VLOOKUP(CALCULATOR!$C$21,'VTG EFF'!$P$4:$Q$10,2)*0.9</f>
        <v>13720320</v>
      </c>
      <c r="H385" s="135">
        <f>$K$3*H373*VLOOKUP(CALCULATOR!$C$21,'VTG EFF'!$P$4:$Q$10,2)*0.9</f>
        <v>13772160</v>
      </c>
      <c r="I385" s="135">
        <f>$K$3*I373*VLOOKUP(CALCULATOR!$C$21,'VTG EFF'!$P$4:$Q$10,2)*0.9</f>
        <v>13824000</v>
      </c>
      <c r="J385" s="135">
        <f>$K$3*J373*VLOOKUP(CALCULATOR!$C$21,'VTG EFF'!$P$4:$Q$10,2)*0.9</f>
        <v>13901760</v>
      </c>
      <c r="K385" s="135">
        <f>$K$3*K373*VLOOKUP(CALCULATOR!$C$21,'VTG EFF'!$P$4:$Q$10,2)*0.9</f>
        <v>14356800</v>
      </c>
      <c r="L385" s="135">
        <f>$K$3*L373*VLOOKUP(CALCULATOR!$C$21,'VTG EFF'!$P$4:$Q$10,2)*0.9</f>
        <v>14356800</v>
      </c>
      <c r="M385" s="135">
        <f>$K$3*M373*VLOOKUP(CALCULATOR!$C$21,'VTG EFF'!$P$4:$Q$10,2)*0.9</f>
        <v>14356800</v>
      </c>
      <c r="N385" s="135">
        <f>$K$3*N373*VLOOKUP(CALCULATOR!$C$21,'VTG EFF'!$P$4:$Q$10,2)*0.9</f>
        <v>14356800</v>
      </c>
      <c r="O385" s="135">
        <f>$K$3*O373*VLOOKUP(CALCULATOR!$C$21,'VTG EFF'!$P$4:$Q$10,2)*0.9</f>
        <v>14356800</v>
      </c>
      <c r="P385" s="135">
        <f>$K$3*P373*VLOOKUP(CALCULATOR!$C$21,'VTG EFF'!$P$4:$Q$10,2)*0.9</f>
        <v>14356800</v>
      </c>
      <c r="Q385" s="135">
        <f>$K$3*Q373*VLOOKUP(CALCULATOR!$C$21,'VTG EFF'!$P$4:$Q$10,2)*0.9</f>
        <v>14356800</v>
      </c>
      <c r="R385" s="135">
        <f>$K$3*R373*VLOOKUP(CALCULATOR!$C$21,'VTG EFF'!$P$4:$Q$10,2)*0.9</f>
        <v>14356800</v>
      </c>
      <c r="S385" s="135">
        <f>$K$3*S373*VLOOKUP(CALCULATOR!$C$21,'VTG EFF'!$P$4:$Q$10,2)*0.9</f>
        <v>14356800</v>
      </c>
      <c r="T385" s="135">
        <f>$K$3*T373*VLOOKUP(CALCULATOR!$C$21,'VTG EFF'!$P$4:$Q$10,2)*0.9</f>
        <v>14356800</v>
      </c>
      <c r="U385" s="135">
        <f>$K$3*U373*VLOOKUP(CALCULATOR!$C$21,'VTG EFF'!$P$4:$Q$10,2)*0.9</f>
        <v>14356800</v>
      </c>
      <c r="V385" s="135">
        <f>$K$3*V373*VLOOKUP(CALCULATOR!$C$21,'VTG EFF'!$P$4:$Q$10,2)*0.9</f>
        <v>14356800</v>
      </c>
      <c r="W385" s="135">
        <f>$K$3*W373*VLOOKUP(CALCULATOR!$C$21,'VTG EFF'!$P$4:$Q$10,2)*0.9</f>
        <v>13953600.000000002</v>
      </c>
      <c r="X385" s="135">
        <f>$K$3*X373*VLOOKUP(CALCULATOR!$C$21,'VTG EFF'!$P$4:$Q$10,2)*0.9</f>
        <v>13875840</v>
      </c>
      <c r="Y385" s="135">
        <f>$K$3*Y373*VLOOKUP(CALCULATOR!$C$21,'VTG EFF'!$P$4:$Q$10,2)*0.9</f>
        <v>13824000</v>
      </c>
    </row>
    <row r="386" spans="1:25" x14ac:dyDescent="0.2">
      <c r="A386" s="148" t="s">
        <v>197</v>
      </c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50"/>
    </row>
    <row r="387" spans="1:25" x14ac:dyDescent="0.2">
      <c r="A387" s="133"/>
      <c r="B387" s="155">
        <f>IF(B361=0,"",IF(B377&gt;B375,B365,IF(B379&gt;B375,B367,IF(B381&gt;B375,B369,IF(B$32&gt;B375,B371,B373)))))</f>
        <v>0.98480000000000001</v>
      </c>
      <c r="C387" s="155">
        <f t="shared" ref="C387:Y387" si="226">IF(C361=0,"",IF(C377&gt;C375,C365,IF(C379&gt;C375,C367,IF(C381&gt;C375,C369,IF(C$32&gt;C375,C371,C373)))))</f>
        <v>0.98480000000000001</v>
      </c>
      <c r="D387" s="155">
        <f t="shared" si="226"/>
        <v>0.98360000000000003</v>
      </c>
      <c r="E387" s="155">
        <f t="shared" si="226"/>
        <v>0.98120000000000007</v>
      </c>
      <c r="F387" s="155">
        <f t="shared" si="226"/>
        <v>0.98120000000000007</v>
      </c>
      <c r="G387" s="155">
        <f t="shared" si="226"/>
        <v>0.98120000000000007</v>
      </c>
      <c r="H387" s="155">
        <f t="shared" si="226"/>
        <v>0.98360000000000003</v>
      </c>
      <c r="I387" s="155">
        <f t="shared" si="226"/>
        <v>0.98599999999999999</v>
      </c>
      <c r="J387" s="155">
        <f t="shared" si="226"/>
        <v>0.98960000000000004</v>
      </c>
      <c r="K387" s="155">
        <f t="shared" si="226"/>
        <v>0.997</v>
      </c>
      <c r="L387" s="155">
        <f t="shared" si="226"/>
        <v>0.997</v>
      </c>
      <c r="M387" s="155">
        <f t="shared" si="226"/>
        <v>0.997</v>
      </c>
      <c r="N387" s="155">
        <f t="shared" si="226"/>
        <v>0.997</v>
      </c>
      <c r="O387" s="155">
        <f t="shared" si="226"/>
        <v>0.997</v>
      </c>
      <c r="P387" s="155">
        <f t="shared" si="226"/>
        <v>0.997</v>
      </c>
      <c r="Q387" s="155">
        <f t="shared" si="226"/>
        <v>0.997</v>
      </c>
      <c r="R387" s="155">
        <f t="shared" si="226"/>
        <v>0.997</v>
      </c>
      <c r="S387" s="155">
        <f t="shared" si="226"/>
        <v>0.997</v>
      </c>
      <c r="T387" s="155">
        <f t="shared" si="226"/>
        <v>0.997</v>
      </c>
      <c r="U387" s="155">
        <f t="shared" si="226"/>
        <v>0.997</v>
      </c>
      <c r="V387" s="155">
        <f t="shared" si="226"/>
        <v>0.997</v>
      </c>
      <c r="W387" s="155">
        <f t="shared" si="226"/>
        <v>0.99199999999999999</v>
      </c>
      <c r="X387" s="155">
        <f t="shared" si="226"/>
        <v>0.98840000000000006</v>
      </c>
      <c r="Y387" s="155">
        <f t="shared" si="226"/>
        <v>0.98599999999999999</v>
      </c>
    </row>
    <row r="388" spans="1:25" x14ac:dyDescent="0.2">
      <c r="A388" s="302" t="s">
        <v>230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3"/>
      <c r="U388" s="303"/>
      <c r="V388" s="303"/>
      <c r="W388" s="303"/>
      <c r="X388" s="303"/>
      <c r="Y388" s="304"/>
    </row>
    <row r="389" spans="1:25" x14ac:dyDescent="0.2">
      <c r="A389" s="133"/>
      <c r="B389" s="135">
        <f>IF(ISNUMBER(B387),IF(B361=0,0,B375/B387),0)</f>
        <v>4339939.6859664153</v>
      </c>
      <c r="C389" s="135">
        <f t="shared" ref="C389:Y389" si="227">IF(ISNUMBER(C387),IF(C361=0,0,C375/C387),0)</f>
        <v>4339939.6859664153</v>
      </c>
      <c r="D389" s="135">
        <f t="shared" si="227"/>
        <v>4512358.8495156169</v>
      </c>
      <c r="E389" s="135">
        <f t="shared" si="227"/>
        <v>4690929.194891355</v>
      </c>
      <c r="F389" s="135">
        <f t="shared" si="227"/>
        <v>4690929.194891355</v>
      </c>
      <c r="G389" s="135">
        <f t="shared" si="227"/>
        <v>4690929.194891355</v>
      </c>
      <c r="H389" s="135">
        <f t="shared" si="227"/>
        <v>4512358.8495156169</v>
      </c>
      <c r="I389" s="135">
        <f t="shared" si="227"/>
        <v>4167940.2039512075</v>
      </c>
      <c r="J389" s="135">
        <f t="shared" si="227"/>
        <v>3820555.6970576183</v>
      </c>
      <c r="K389" s="135">
        <f t="shared" si="227"/>
        <v>3297563.9246506644</v>
      </c>
      <c r="L389" s="135">
        <f t="shared" si="227"/>
        <v>2802929.3359530647</v>
      </c>
      <c r="M389" s="135">
        <f t="shared" si="227"/>
        <v>2308294.747255465</v>
      </c>
      <c r="N389" s="135">
        <f t="shared" si="227"/>
        <v>1978538.3547903986</v>
      </c>
      <c r="O389" s="135">
        <f t="shared" si="227"/>
        <v>1813660.1585578655</v>
      </c>
      <c r="P389" s="135">
        <f t="shared" si="227"/>
        <v>1648781.9623253322</v>
      </c>
      <c r="Q389" s="135">
        <f t="shared" si="227"/>
        <v>1813660.1585578655</v>
      </c>
      <c r="R389" s="135">
        <f t="shared" si="227"/>
        <v>1978538.3547903986</v>
      </c>
      <c r="S389" s="135">
        <f t="shared" si="227"/>
        <v>2308294.747255465</v>
      </c>
      <c r="T389" s="135">
        <f t="shared" si="227"/>
        <v>2638051.1397205316</v>
      </c>
      <c r="U389" s="135">
        <f t="shared" si="227"/>
        <v>2967807.5321855978</v>
      </c>
      <c r="V389" s="135">
        <f t="shared" si="227"/>
        <v>3297563.9246506644</v>
      </c>
      <c r="W389" s="135">
        <f t="shared" si="227"/>
        <v>3645603.1816173224</v>
      </c>
      <c r="X389" s="135">
        <f t="shared" si="227"/>
        <v>3991506.9601902617</v>
      </c>
      <c r="Y389" s="135">
        <f t="shared" si="227"/>
        <v>4167940.2039512075</v>
      </c>
    </row>
    <row r="392" spans="1:25" x14ac:dyDescent="0.2">
      <c r="A392" s="122"/>
      <c r="B392" s="122"/>
      <c r="C392" s="122"/>
      <c r="D392" s="122"/>
      <c r="E392" s="122"/>
      <c r="F392" s="122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</row>
    <row r="393" spans="1:25" x14ac:dyDescent="0.2">
      <c r="A393" s="311" t="s">
        <v>225</v>
      </c>
      <c r="B393" s="312"/>
      <c r="C393" s="313"/>
      <c r="D393" s="314" t="s">
        <v>170</v>
      </c>
      <c r="E393" s="315"/>
      <c r="F393" s="316"/>
      <c r="G393" s="187"/>
      <c r="H393" s="311" t="s">
        <v>239</v>
      </c>
      <c r="I393" s="312"/>
      <c r="J393" s="313"/>
      <c r="K393" s="188">
        <f>CALCULATOR!$C$22</f>
        <v>4</v>
      </c>
      <c r="L393" s="187"/>
      <c r="M393" s="311" t="s">
        <v>226</v>
      </c>
      <c r="N393" s="312"/>
      <c r="O393" s="313"/>
      <c r="P393" s="190">
        <f t="array" ref="P393">AVERAGE(IF(ISNUMBER(B426:Y426),B426:Y426,FALSE))</f>
        <v>0.97663888888888895</v>
      </c>
      <c r="Q393" s="189"/>
      <c r="R393" s="311" t="s">
        <v>260</v>
      </c>
      <c r="S393" s="312"/>
      <c r="T393" s="313"/>
      <c r="U393" s="317">
        <f>SUM($B428:$Y428)*30</f>
        <v>3632476906.0522165</v>
      </c>
      <c r="V393" s="318"/>
      <c r="W393" s="137"/>
      <c r="X393" s="137"/>
      <c r="Y393" s="137"/>
    </row>
    <row r="394" spans="1:25" x14ac:dyDescent="0.2">
      <c r="A394" s="122"/>
      <c r="B394" s="122"/>
      <c r="C394" s="122"/>
      <c r="D394" s="122"/>
      <c r="E394" s="122"/>
      <c r="F394" s="122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</row>
    <row r="395" spans="1:25" x14ac:dyDescent="0.2">
      <c r="A395" s="308" t="s">
        <v>196</v>
      </c>
      <c r="B395" s="309"/>
      <c r="C395" s="309"/>
      <c r="D395" s="309"/>
      <c r="E395" s="309"/>
      <c r="F395" s="309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9"/>
      <c r="W395" s="309"/>
      <c r="X395" s="309"/>
      <c r="Y395" s="310"/>
    </row>
    <row r="396" spans="1:25" x14ac:dyDescent="0.2">
      <c r="A396" s="126"/>
      <c r="B396" s="126">
        <v>1</v>
      </c>
      <c r="C396" s="127">
        <f t="shared" ref="C396" si="228">B396+1</f>
        <v>2</v>
      </c>
      <c r="D396" s="127">
        <f t="shared" ref="D396" si="229">C396+1</f>
        <v>3</v>
      </c>
      <c r="E396" s="127">
        <f t="shared" ref="E396" si="230">D396+1</f>
        <v>4</v>
      </c>
      <c r="F396" s="127">
        <f t="shared" ref="F396" si="231">E396+1</f>
        <v>5</v>
      </c>
      <c r="G396" s="127">
        <f t="shared" ref="G396" si="232">F396+1</f>
        <v>6</v>
      </c>
      <c r="H396" s="127">
        <f t="shared" ref="H396" si="233">G396+1</f>
        <v>7</v>
      </c>
      <c r="I396" s="127">
        <f t="shared" ref="I396" si="234">H396+1</f>
        <v>8</v>
      </c>
      <c r="J396" s="127">
        <f t="shared" ref="J396" si="235">I396+1</f>
        <v>9</v>
      </c>
      <c r="K396" s="127">
        <f t="shared" ref="K396" si="236">J396+1</f>
        <v>10</v>
      </c>
      <c r="L396" s="127">
        <f t="shared" ref="L396" si="237">K396+1</f>
        <v>11</v>
      </c>
      <c r="M396" s="127">
        <f t="shared" ref="M396" si="238">L396+1</f>
        <v>12</v>
      </c>
      <c r="N396" s="127">
        <f t="shared" ref="N396" si="239">M396+1</f>
        <v>13</v>
      </c>
      <c r="O396" s="127">
        <f t="shared" ref="O396" si="240">N396+1</f>
        <v>14</v>
      </c>
      <c r="P396" s="127">
        <f t="shared" ref="P396" si="241">O396+1</f>
        <v>15</v>
      </c>
      <c r="Q396" s="127">
        <f t="shared" ref="Q396" si="242">P396+1</f>
        <v>16</v>
      </c>
      <c r="R396" s="127">
        <f t="shared" ref="R396" si="243">Q396+1</f>
        <v>17</v>
      </c>
      <c r="S396" s="127">
        <f t="shared" ref="S396" si="244">R396+1</f>
        <v>18</v>
      </c>
      <c r="T396" s="127">
        <f t="shared" ref="T396" si="245">S396+1</f>
        <v>19</v>
      </c>
      <c r="U396" s="127">
        <f t="shared" ref="U396" si="246">T396+1</f>
        <v>20</v>
      </c>
      <c r="V396" s="127">
        <f t="shared" ref="V396" si="247">U396+1</f>
        <v>21</v>
      </c>
      <c r="W396" s="127">
        <f t="shared" ref="W396" si="248">V396+1</f>
        <v>22</v>
      </c>
      <c r="X396" s="127">
        <f t="shared" ref="X396" si="249">W396+1</f>
        <v>23</v>
      </c>
      <c r="Y396" s="127">
        <f t="shared" ref="Y396" si="250">X396+1</f>
        <v>24</v>
      </c>
    </row>
    <row r="397" spans="1:25" x14ac:dyDescent="0.2">
      <c r="A397" s="302" t="s">
        <v>229</v>
      </c>
      <c r="B397" s="303"/>
      <c r="C397" s="303"/>
      <c r="D397" s="303"/>
      <c r="E397" s="303"/>
      <c r="F397" s="303"/>
      <c r="G397" s="303"/>
      <c r="H397" s="303"/>
      <c r="I397" s="303"/>
      <c r="J397" s="303"/>
      <c r="K397" s="303"/>
      <c r="L397" s="303"/>
      <c r="M397" s="303"/>
      <c r="N397" s="303"/>
      <c r="O397" s="303"/>
      <c r="P397" s="303"/>
      <c r="Q397" s="303"/>
      <c r="R397" s="303"/>
      <c r="S397" s="303"/>
      <c r="T397" s="303"/>
      <c r="U397" s="303"/>
      <c r="V397" s="303"/>
      <c r="W397" s="303"/>
      <c r="X397" s="303"/>
      <c r="Y397" s="304"/>
    </row>
    <row r="398" spans="1:25" x14ac:dyDescent="0.2">
      <c r="A398" s="129"/>
      <c r="B398" s="130">
        <f>ROUND(VLOOKUP($D393,'HOURLY TEMP CALC'!$B$2:$AE$15,B$6+6,FALSE),0)</f>
        <v>36</v>
      </c>
      <c r="C398" s="130">
        <f>ROUND(VLOOKUP($D393,'HOURLY TEMP CALC'!$B$2:$AE$15,C$6+6,FALSE),0)</f>
        <v>35</v>
      </c>
      <c r="D398" s="130">
        <f>ROUND(VLOOKUP($D393,'HOURLY TEMP CALC'!$B$2:$AE$15,D$6+6,FALSE),0)</f>
        <v>34</v>
      </c>
      <c r="E398" s="130">
        <f>ROUND(VLOOKUP($D393,'HOURLY TEMP CALC'!$B$2:$AE$15,E$6+6,FALSE),0)</f>
        <v>34</v>
      </c>
      <c r="F398" s="130">
        <f>ROUND(VLOOKUP($D393,'HOURLY TEMP CALC'!$B$2:$AE$15,F$6+6,FALSE),0)</f>
        <v>34</v>
      </c>
      <c r="G398" s="130">
        <f>ROUND(VLOOKUP($D393,'HOURLY TEMP CALC'!$B$2:$AE$15,G$6+6,FALSE),0)</f>
        <v>34</v>
      </c>
      <c r="H398" s="130">
        <f>ROUND(VLOOKUP($D393,'HOURLY TEMP CALC'!$B$2:$AE$15,H$6+6,FALSE),0)</f>
        <v>35</v>
      </c>
      <c r="I398" s="130">
        <f>ROUND(VLOOKUP($D393,'HOURLY TEMP CALC'!$B$2:$AE$15,I$6+6,FALSE),0)</f>
        <v>36</v>
      </c>
      <c r="J398" s="130">
        <f>ROUND(VLOOKUP($D393,'HOURLY TEMP CALC'!$B$2:$AE$15,J$6+6,FALSE),0)</f>
        <v>38</v>
      </c>
      <c r="K398" s="130">
        <f>ROUND(VLOOKUP($D393,'HOURLY TEMP CALC'!$B$2:$AE$15,K$6+6,FALSE),0)</f>
        <v>40</v>
      </c>
      <c r="L398" s="130">
        <f>ROUND(VLOOKUP($D393,'HOURLY TEMP CALC'!$B$2:$AE$15,L$6+6,FALSE),0)</f>
        <v>43</v>
      </c>
      <c r="M398" s="130">
        <f>ROUND(VLOOKUP($D393,'HOURLY TEMP CALC'!$B$2:$AE$15,M$6+6,FALSE),0)</f>
        <v>45</v>
      </c>
      <c r="N398" s="130">
        <f>ROUND(VLOOKUP($D393,'HOURLY TEMP CALC'!$B$2:$AE$15,N$6+6,FALSE),0)</f>
        <v>47</v>
      </c>
      <c r="O398" s="130">
        <f>ROUND(VLOOKUP($D393,'HOURLY TEMP CALC'!$B$2:$AE$15,O$6+6,FALSE),0)</f>
        <v>48</v>
      </c>
      <c r="P398" s="130">
        <f>ROUND(VLOOKUP($D393,'HOURLY TEMP CALC'!$B$2:$AE$15,P$6+6,FALSE),0)</f>
        <v>48</v>
      </c>
      <c r="Q398" s="130">
        <f>ROUND(VLOOKUP($D393,'HOURLY TEMP CALC'!$B$2:$AE$15,Q$6+6,FALSE),0)</f>
        <v>48</v>
      </c>
      <c r="R398" s="130">
        <f>ROUND(VLOOKUP($D393,'HOURLY TEMP CALC'!$B$2:$AE$15,R$6+6,FALSE),0)</f>
        <v>47</v>
      </c>
      <c r="S398" s="130">
        <f>ROUND(VLOOKUP($D393,'HOURLY TEMP CALC'!$B$2:$AE$15,S$6+6,FALSE),0)</f>
        <v>45</v>
      </c>
      <c r="T398" s="130">
        <f>ROUND(VLOOKUP($D393,'HOURLY TEMP CALC'!$B$2:$AE$15,T$6+6,FALSE),0)</f>
        <v>43</v>
      </c>
      <c r="U398" s="130">
        <f>ROUND(VLOOKUP($D393,'HOURLY TEMP CALC'!$B$2:$AE$15,U$6+6,FALSE),0)</f>
        <v>41</v>
      </c>
      <c r="V398" s="130">
        <f>ROUND(VLOOKUP($D393,'HOURLY TEMP CALC'!$B$2:$AE$15,V$6+6,FALSE),0)</f>
        <v>40</v>
      </c>
      <c r="W398" s="130">
        <f>ROUND(VLOOKUP($D393,'HOURLY TEMP CALC'!$B$2:$AE$15,W$6+6,FALSE),0)</f>
        <v>38</v>
      </c>
      <c r="X398" s="130">
        <f>ROUND(VLOOKUP($D393,'HOURLY TEMP CALC'!$B$2:$AE$15,X$6+6,FALSE),0)</f>
        <v>37</v>
      </c>
      <c r="Y398" s="130">
        <f>ROUND(VLOOKUP($D393,'HOURLY TEMP CALC'!$B$2:$AE$15,Y$6+6,FALSE),0)</f>
        <v>36</v>
      </c>
    </row>
    <row r="399" spans="1:25" x14ac:dyDescent="0.2">
      <c r="A399" s="302" t="s">
        <v>227</v>
      </c>
      <c r="B399" s="303"/>
      <c r="C399" s="303"/>
      <c r="D399" s="303"/>
      <c r="E399" s="303"/>
      <c r="F399" s="303"/>
      <c r="G399" s="303"/>
      <c r="H399" s="303"/>
      <c r="I399" s="303"/>
      <c r="J399" s="303"/>
      <c r="K399" s="303"/>
      <c r="L399" s="303"/>
      <c r="M399" s="303"/>
      <c r="N399" s="303"/>
      <c r="O399" s="303"/>
      <c r="P399" s="303"/>
      <c r="Q399" s="303"/>
      <c r="R399" s="303"/>
      <c r="S399" s="303"/>
      <c r="T399" s="303"/>
      <c r="U399" s="303"/>
      <c r="V399" s="303"/>
      <c r="W399" s="303"/>
      <c r="X399" s="303"/>
      <c r="Y399" s="304"/>
    </row>
    <row r="400" spans="1:25" x14ac:dyDescent="0.2">
      <c r="A400" s="129"/>
      <c r="B400" s="131">
        <f>IF(B398&gt;=CALCULATOR!$C$28,0,VLOOKUP(B398,'OUTDOOR RESET'!$B$10:$C$112,2,FALSE))</f>
        <v>118</v>
      </c>
      <c r="C400" s="131">
        <f>IF(C398&gt;=CALCULATOR!$C$28,0,VLOOKUP(C398,'OUTDOOR RESET'!$B$10:$C$112,2,FALSE))</f>
        <v>119</v>
      </c>
      <c r="D400" s="131">
        <f>IF(D398&gt;=CALCULATOR!$C$28,0,VLOOKUP(D398,'OUTDOOR RESET'!$B$10:$C$112,2,FALSE))</f>
        <v>121</v>
      </c>
      <c r="E400" s="131">
        <f>IF(E398&gt;=CALCULATOR!$C$28,0,VLOOKUP(E398,'OUTDOOR RESET'!$B$10:$C$112,2,FALSE))</f>
        <v>121</v>
      </c>
      <c r="F400" s="131">
        <f>IF(F398&gt;=CALCULATOR!$C$28,0,VLOOKUP(F398,'OUTDOOR RESET'!$B$10:$C$112,2,FALSE))</f>
        <v>121</v>
      </c>
      <c r="G400" s="131">
        <f>IF(G398&gt;=CALCULATOR!$C$28,0,VLOOKUP(G398,'OUTDOOR RESET'!$B$10:$C$112,2,FALSE))</f>
        <v>121</v>
      </c>
      <c r="H400" s="131">
        <f>IF(H398&gt;=CALCULATOR!$C$28,0,VLOOKUP(H398,'OUTDOOR RESET'!$B$10:$C$112,2,FALSE))</f>
        <v>119</v>
      </c>
      <c r="I400" s="131">
        <f>IF(I398&gt;=CALCULATOR!$C$28,0,VLOOKUP(I398,'OUTDOOR RESET'!$B$10:$C$112,2,FALSE))</f>
        <v>118</v>
      </c>
      <c r="J400" s="131">
        <f>IF(J398&gt;=CALCULATOR!$C$28,0,VLOOKUP(J398,'OUTDOOR RESET'!$B$10:$C$112,2,FALSE))</f>
        <v>115</v>
      </c>
      <c r="K400" s="131">
        <f>IF(K398&gt;=CALCULATOR!$C$28,0,VLOOKUP(K398,'OUTDOOR RESET'!$B$10:$C$112,2,FALSE))</f>
        <v>112</v>
      </c>
      <c r="L400" s="131">
        <f>IF(L398&gt;=CALCULATOR!$C$28,0,VLOOKUP(L398,'OUTDOOR RESET'!$B$10:$C$112,2,FALSE))</f>
        <v>107</v>
      </c>
      <c r="M400" s="131">
        <f>IF(M398&gt;=CALCULATOR!$C$28,0,VLOOKUP(M398,'OUTDOOR RESET'!$B$10:$C$112,2,FALSE))</f>
        <v>105</v>
      </c>
      <c r="N400" s="131">
        <f>IF(N398&gt;=CALCULATOR!$C$28,0,VLOOKUP(N398,'OUTDOOR RESET'!$B$10:$C$112,2,FALSE))</f>
        <v>102</v>
      </c>
      <c r="O400" s="131">
        <f>IF(O398&gt;=CALCULATOR!$C$28,0,VLOOKUP(O398,'OUTDOOR RESET'!$B$10:$C$112,2,FALSE))</f>
        <v>100</v>
      </c>
      <c r="P400" s="131">
        <f>IF(P398&gt;=CALCULATOR!$C$28,0,VLOOKUP(P398,'OUTDOOR RESET'!$B$10:$C$112,2,FALSE))</f>
        <v>100</v>
      </c>
      <c r="Q400" s="131">
        <f>IF(Q398&gt;=CALCULATOR!$C$28,0,VLOOKUP(Q398,'OUTDOOR RESET'!$B$10:$C$112,2,FALSE))</f>
        <v>100</v>
      </c>
      <c r="R400" s="131">
        <f>IF(R398&gt;=CALCULATOR!$C$28,0,VLOOKUP(R398,'OUTDOOR RESET'!$B$10:$C$112,2,FALSE))</f>
        <v>102</v>
      </c>
      <c r="S400" s="131">
        <f>IF(S398&gt;=CALCULATOR!$C$28,0,VLOOKUP(S398,'OUTDOOR RESET'!$B$10:$C$112,2,FALSE))</f>
        <v>105</v>
      </c>
      <c r="T400" s="131">
        <f>IF(T398&gt;=CALCULATOR!$C$28,0,VLOOKUP(T398,'OUTDOOR RESET'!$B$10:$C$112,2,FALSE))</f>
        <v>107</v>
      </c>
      <c r="U400" s="131">
        <f>IF(U398&gt;=CALCULATOR!$C$28,0,VLOOKUP(U398,'OUTDOOR RESET'!$B$10:$C$112,2,FALSE))</f>
        <v>110</v>
      </c>
      <c r="V400" s="131">
        <f>IF(V398&gt;=CALCULATOR!$C$28,0,VLOOKUP(V398,'OUTDOOR RESET'!$B$10:$C$112,2,FALSE))</f>
        <v>112</v>
      </c>
      <c r="W400" s="131">
        <f>IF(W398&gt;=CALCULATOR!$C$28,0,VLOOKUP(W398,'OUTDOOR RESET'!$B$10:$C$112,2,FALSE))</f>
        <v>115</v>
      </c>
      <c r="X400" s="131">
        <f>IF(X398&gt;=CALCULATOR!$C$28,0,VLOOKUP(X398,'OUTDOOR RESET'!$B$10:$C$112,2,FALSE))</f>
        <v>116</v>
      </c>
      <c r="Y400" s="131">
        <f>IF(Y398&gt;=CALCULATOR!$C$28,0,VLOOKUP(Y398,'OUTDOOR RESET'!$B$10:$C$112,2,FALSE))</f>
        <v>118</v>
      </c>
    </row>
    <row r="401" spans="1:25" x14ac:dyDescent="0.2">
      <c r="A401" s="302" t="s">
        <v>238</v>
      </c>
      <c r="B401" s="303"/>
      <c r="C401" s="303"/>
      <c r="D401" s="303"/>
      <c r="E401" s="303"/>
      <c r="F401" s="303"/>
      <c r="G401" s="303"/>
      <c r="H401" s="303"/>
      <c r="I401" s="303"/>
      <c r="J401" s="303"/>
      <c r="K401" s="303"/>
      <c r="L401" s="303"/>
      <c r="M401" s="303"/>
      <c r="N401" s="303"/>
      <c r="O401" s="303"/>
      <c r="P401" s="303"/>
      <c r="Q401" s="303"/>
      <c r="R401" s="303"/>
      <c r="S401" s="303"/>
      <c r="T401" s="303"/>
      <c r="U401" s="303"/>
      <c r="V401" s="303"/>
      <c r="W401" s="303"/>
      <c r="X401" s="303"/>
      <c r="Y401" s="304"/>
    </row>
    <row r="402" spans="1:25" x14ac:dyDescent="0.2">
      <c r="A402" s="133"/>
      <c r="B402" s="126">
        <f>IF(B400=0,0,B400-CALCULATOR!$C$23)</f>
        <v>98</v>
      </c>
      <c r="C402" s="126">
        <f>IF(C400=0,0,C400-CALCULATOR!$C$23)</f>
        <v>99</v>
      </c>
      <c r="D402" s="126">
        <f>IF(D400=0,0,D400-CALCULATOR!$C$23)</f>
        <v>101</v>
      </c>
      <c r="E402" s="126">
        <f>IF(E400=0,0,E400-CALCULATOR!$C$23)</f>
        <v>101</v>
      </c>
      <c r="F402" s="126">
        <f>IF(F400=0,0,F400-CALCULATOR!$C$23)</f>
        <v>101</v>
      </c>
      <c r="G402" s="126">
        <f>IF(G400=0,0,G400-CALCULATOR!$C$23)</f>
        <v>101</v>
      </c>
      <c r="H402" s="126">
        <f>IF(H400=0,0,H400-CALCULATOR!$C$23)</f>
        <v>99</v>
      </c>
      <c r="I402" s="126">
        <f>IF(I400=0,0,I400-CALCULATOR!$C$23)</f>
        <v>98</v>
      </c>
      <c r="J402" s="126">
        <f>IF(J400=0,0,J400-CALCULATOR!$C$23)</f>
        <v>95</v>
      </c>
      <c r="K402" s="126">
        <f>IF(K400=0,0,K400-CALCULATOR!$C$23)</f>
        <v>92</v>
      </c>
      <c r="L402" s="126">
        <f>IF(L400=0,0,L400-CALCULATOR!$C$23)</f>
        <v>87</v>
      </c>
      <c r="M402" s="126">
        <f>IF(M400=0,0,M400-CALCULATOR!$C$23)</f>
        <v>85</v>
      </c>
      <c r="N402" s="126">
        <f>IF(N400=0,0,N400-CALCULATOR!$C$23)</f>
        <v>82</v>
      </c>
      <c r="O402" s="126">
        <f>IF(O400=0,0,O400-CALCULATOR!$C$23)</f>
        <v>80</v>
      </c>
      <c r="P402" s="126">
        <f>IF(P400=0,0,P400-CALCULATOR!$C$23)</f>
        <v>80</v>
      </c>
      <c r="Q402" s="126">
        <f>IF(Q400=0,0,Q400-CALCULATOR!$C$23)</f>
        <v>80</v>
      </c>
      <c r="R402" s="126">
        <f>IF(R400=0,0,R400-CALCULATOR!$C$23)</f>
        <v>82</v>
      </c>
      <c r="S402" s="126">
        <f>IF(S400=0,0,S400-CALCULATOR!$C$23)</f>
        <v>85</v>
      </c>
      <c r="T402" s="126">
        <f>IF(T400=0,0,T400-CALCULATOR!$C$23)</f>
        <v>87</v>
      </c>
      <c r="U402" s="126">
        <f>IF(U400=0,0,U400-CALCULATOR!$C$23)</f>
        <v>90</v>
      </c>
      <c r="V402" s="126">
        <f>IF(V400=0,0,V400-CALCULATOR!$C$23)</f>
        <v>92</v>
      </c>
      <c r="W402" s="126">
        <f>IF(W400=0,0,W400-CALCULATOR!$C$23)</f>
        <v>95</v>
      </c>
      <c r="X402" s="126">
        <f>IF(X400=0,0,X400-CALCULATOR!$C$23)</f>
        <v>96</v>
      </c>
      <c r="Y402" s="126">
        <f>IF(Y400=0,0,Y400-CALCULATOR!$C$23)</f>
        <v>98</v>
      </c>
    </row>
    <row r="403" spans="1:25" x14ac:dyDescent="0.2">
      <c r="A403" s="302" t="s">
        <v>241</v>
      </c>
      <c r="B403" s="303"/>
      <c r="C403" s="303"/>
      <c r="D403" s="303"/>
      <c r="E403" s="303"/>
      <c r="F403" s="303"/>
      <c r="G403" s="303"/>
      <c r="H403" s="303"/>
      <c r="I403" s="303"/>
      <c r="J403" s="303"/>
      <c r="K403" s="303"/>
      <c r="L403" s="303"/>
      <c r="M403" s="303"/>
      <c r="N403" s="303"/>
      <c r="O403" s="303"/>
      <c r="P403" s="303"/>
      <c r="Q403" s="303"/>
      <c r="R403" s="303"/>
      <c r="S403" s="303"/>
      <c r="T403" s="303"/>
      <c r="U403" s="303"/>
      <c r="V403" s="303"/>
      <c r="W403" s="303"/>
      <c r="X403" s="303"/>
      <c r="Y403" s="304"/>
    </row>
    <row r="404" spans="1:25" x14ac:dyDescent="0.2">
      <c r="A404" s="133"/>
      <c r="B404" s="147">
        <f>IF(B402&lt;78,'VTG EFF'!$C$5/100,VLOOKUP(B402,'VTG EFF'!$B$5:$G$87,2,FALSE)/100)</f>
        <v>0.97730000000000006</v>
      </c>
      <c r="C404" s="147">
        <f>IF(C402&lt;78,'VTG EFF'!$C$5/100,VLOOKUP(C402,'VTG EFF'!$B$5:$G$87,2,FALSE)/100)</f>
        <v>0.97614999999999996</v>
      </c>
      <c r="D404" s="147">
        <f>IF(D402&lt;78,'VTG EFF'!$C$5/100,VLOOKUP(D402,'VTG EFF'!$B$5:$G$87,2,FALSE)/100)</f>
        <v>0.96578333333333333</v>
      </c>
      <c r="E404" s="147">
        <f>IF(E402&lt;78,'VTG EFF'!$C$5/100,VLOOKUP(E402,'VTG EFF'!$B$5:$G$87,2,FALSE)/100)</f>
        <v>0.96578333333333333</v>
      </c>
      <c r="F404" s="147">
        <f>IF(F402&lt;78,'VTG EFF'!$C$5/100,VLOOKUP(F402,'VTG EFF'!$B$5:$G$87,2,FALSE)/100)</f>
        <v>0.96578333333333333</v>
      </c>
      <c r="G404" s="147">
        <f>IF(G402&lt;78,'VTG EFF'!$C$5/100,VLOOKUP(G402,'VTG EFF'!$B$5:$G$87,2,FALSE)/100)</f>
        <v>0.96578333333333333</v>
      </c>
      <c r="H404" s="147">
        <f>IF(H402&lt;78,'VTG EFF'!$C$5/100,VLOOKUP(H402,'VTG EFF'!$B$5:$G$87,2,FALSE)/100)</f>
        <v>0.97614999999999996</v>
      </c>
      <c r="I404" s="147">
        <f>IF(I402&lt;78,'VTG EFF'!$C$5/100,VLOOKUP(I402,'VTG EFF'!$B$5:$G$87,2,FALSE)/100)</f>
        <v>0.97730000000000006</v>
      </c>
      <c r="J404" s="147">
        <f>IF(J402&lt;78,'VTG EFF'!$C$5/100,VLOOKUP(J402,'VTG EFF'!$B$5:$G$87,2,FALSE)/100)</f>
        <v>0.98075000000000001</v>
      </c>
      <c r="K404" s="147">
        <f>IF(K402&lt;78,'VTG EFF'!$C$5/100,VLOOKUP(K402,'VTG EFF'!$B$5:$G$87,2,FALSE)/100)</f>
        <v>0.98419999999999996</v>
      </c>
      <c r="L404" s="147">
        <f>IF(L402&lt;78,'VTG EFF'!$C$5/100,VLOOKUP(L402,'VTG EFF'!$B$5:$G$87,2,FALSE)/100)</f>
        <v>0.98995</v>
      </c>
      <c r="M404" s="147">
        <f>IF(M402&lt;78,'VTG EFF'!$C$5/100,VLOOKUP(M402,'VTG EFF'!$B$5:$G$87,2,FALSE)/100)</f>
        <v>0.99224999999999997</v>
      </c>
      <c r="N404" s="147">
        <f>IF(N402&lt;78,'VTG EFF'!$C$5/100,VLOOKUP(N402,'VTG EFF'!$B$5:$G$87,2,FALSE)/100)</f>
        <v>0.99569999999999992</v>
      </c>
      <c r="O404" s="147">
        <f>IF(O402&lt;78,'VTG EFF'!$C$5/100,VLOOKUP(O402,'VTG EFF'!$B$5:$G$87,2,FALSE)/100)</f>
        <v>0.998</v>
      </c>
      <c r="P404" s="147">
        <f>IF(P402&lt;78,'VTG EFF'!$C$5/100,VLOOKUP(P402,'VTG EFF'!$B$5:$G$87,2,FALSE)/100)</f>
        <v>0.998</v>
      </c>
      <c r="Q404" s="147">
        <f>IF(Q402&lt;78,'VTG EFF'!$C$5/100,VLOOKUP(Q402,'VTG EFF'!$B$5:$G$87,2,FALSE)/100)</f>
        <v>0.998</v>
      </c>
      <c r="R404" s="147">
        <f>IF(R402&lt;78,'VTG EFF'!$C$5/100,VLOOKUP(R402,'VTG EFF'!$B$5:$G$87,2,FALSE)/100)</f>
        <v>0.99569999999999992</v>
      </c>
      <c r="S404" s="147">
        <f>IF(S402&lt;78,'VTG EFF'!$C$5/100,VLOOKUP(S402,'VTG EFF'!$B$5:$G$87,2,FALSE)/100)</f>
        <v>0.99224999999999997</v>
      </c>
      <c r="T404" s="147">
        <f>IF(T402&lt;78,'VTG EFF'!$C$5/100,VLOOKUP(T402,'VTG EFF'!$B$5:$G$87,2,FALSE)/100)</f>
        <v>0.98995</v>
      </c>
      <c r="U404" s="147">
        <f>IF(U402&lt;78,'VTG EFF'!$C$5/100,VLOOKUP(U402,'VTG EFF'!$B$5:$G$87,2,FALSE)/100)</f>
        <v>0.98650000000000004</v>
      </c>
      <c r="V404" s="147">
        <f>IF(V402&lt;78,'VTG EFF'!$C$5/100,VLOOKUP(V402,'VTG EFF'!$B$5:$G$87,2,FALSE)/100)</f>
        <v>0.98419999999999996</v>
      </c>
      <c r="W404" s="147">
        <f>IF(W402&lt;78,'VTG EFF'!$C$5/100,VLOOKUP(W402,'VTG EFF'!$B$5:$G$87,2,FALSE)/100)</f>
        <v>0.98075000000000001</v>
      </c>
      <c r="X404" s="147">
        <f>IF(X402&lt;78,'VTG EFF'!$C$5/100,VLOOKUP(X402,'VTG EFF'!$B$5:$G$87,2,FALSE)/100)</f>
        <v>0.97959999999999992</v>
      </c>
      <c r="Y404" s="147">
        <f>IF(Y402&lt;78,'VTG EFF'!$C$5/100,VLOOKUP(Y402,'VTG EFF'!$B$5:$G$87,2,FALSE)/100)</f>
        <v>0.97730000000000006</v>
      </c>
    </row>
    <row r="405" spans="1:25" x14ac:dyDescent="0.2">
      <c r="A405" s="302" t="s">
        <v>240</v>
      </c>
      <c r="B405" s="303"/>
      <c r="C405" s="303"/>
      <c r="D405" s="303"/>
      <c r="E405" s="303"/>
      <c r="F405" s="303"/>
      <c r="G405" s="303"/>
      <c r="H405" s="303"/>
      <c r="I405" s="303"/>
      <c r="J405" s="303"/>
      <c r="K405" s="303"/>
      <c r="L405" s="303"/>
      <c r="M405" s="303"/>
      <c r="N405" s="303"/>
      <c r="O405" s="303"/>
      <c r="P405" s="303"/>
      <c r="Q405" s="303"/>
      <c r="R405" s="303"/>
      <c r="S405" s="303"/>
      <c r="T405" s="303"/>
      <c r="U405" s="303"/>
      <c r="V405" s="303"/>
      <c r="W405" s="303"/>
      <c r="X405" s="303"/>
      <c r="Y405" s="304"/>
    </row>
    <row r="406" spans="1:25" x14ac:dyDescent="0.2">
      <c r="A406" s="133"/>
      <c r="B406" s="147">
        <f>IF(B402&lt;78,'VTG EFF'!$C$5/100,VLOOKUP(B402,'VTG EFF'!$B$5:$G$87,3,FALSE)/100)</f>
        <v>0.97039999999999993</v>
      </c>
      <c r="C406" s="147">
        <f>IF(C402&lt;78,'VTG EFF'!$C$5/100,VLOOKUP(C402,'VTG EFF'!$B$5:$G$87,3,FALSE)/100)</f>
        <v>0.96920000000000006</v>
      </c>
      <c r="D406" s="147">
        <f>IF(D402&lt;78,'VTG EFF'!$C$5/100,VLOOKUP(D402,'VTG EFF'!$B$5:$G$87,3,FALSE)/100)</f>
        <v>0.95983333333333332</v>
      </c>
      <c r="E406" s="147">
        <f>IF(E402&lt;78,'VTG EFF'!$C$5/100,VLOOKUP(E402,'VTG EFF'!$B$5:$G$87,3,FALSE)/100)</f>
        <v>0.95983333333333332</v>
      </c>
      <c r="F406" s="147">
        <f>IF(F402&lt;78,'VTG EFF'!$C$5/100,VLOOKUP(F402,'VTG EFF'!$B$5:$G$87,3,FALSE)/100)</f>
        <v>0.95983333333333332</v>
      </c>
      <c r="G406" s="147">
        <f>IF(G402&lt;78,'VTG EFF'!$C$5/100,VLOOKUP(G402,'VTG EFF'!$B$5:$G$87,3,FALSE)/100)</f>
        <v>0.95983333333333332</v>
      </c>
      <c r="H406" s="147">
        <f>IF(H402&lt;78,'VTG EFF'!$C$5/100,VLOOKUP(H402,'VTG EFF'!$B$5:$G$87,3,FALSE)/100)</f>
        <v>0.96920000000000006</v>
      </c>
      <c r="I406" s="147">
        <f>IF(I402&lt;78,'VTG EFF'!$C$5/100,VLOOKUP(I402,'VTG EFF'!$B$5:$G$87,3,FALSE)/100)</f>
        <v>0.97039999999999993</v>
      </c>
      <c r="J406" s="147">
        <f>IF(J402&lt;78,'VTG EFF'!$C$5/100,VLOOKUP(J402,'VTG EFF'!$B$5:$G$87,3,FALSE)/100)</f>
        <v>0.97400000000000009</v>
      </c>
      <c r="K406" s="147">
        <f>IF(K402&lt;78,'VTG EFF'!$C$5/100,VLOOKUP(K402,'VTG EFF'!$B$5:$G$87,3,FALSE)/100)</f>
        <v>0.97760000000000002</v>
      </c>
      <c r="L406" s="147">
        <f>IF(L402&lt;78,'VTG EFF'!$C$5/100,VLOOKUP(L402,'VTG EFF'!$B$5:$G$87,3,FALSE)/100)</f>
        <v>0.98360000000000003</v>
      </c>
      <c r="M406" s="147">
        <f>IF(M402&lt;78,'VTG EFF'!$C$5/100,VLOOKUP(M402,'VTG EFF'!$B$5:$G$87,3,FALSE)/100)</f>
        <v>0.98599999999999999</v>
      </c>
      <c r="N406" s="147">
        <f>IF(N402&lt;78,'VTG EFF'!$C$5/100,VLOOKUP(N402,'VTG EFF'!$B$5:$G$87,3,FALSE)/100)</f>
        <v>0.98960000000000004</v>
      </c>
      <c r="O406" s="147">
        <f>IF(O402&lt;78,'VTG EFF'!$C$5/100,VLOOKUP(O402,'VTG EFF'!$B$5:$G$87,3,FALSE)/100)</f>
        <v>0.99199999999999999</v>
      </c>
      <c r="P406" s="147">
        <f>IF(P402&lt;78,'VTG EFF'!$C$5/100,VLOOKUP(P402,'VTG EFF'!$B$5:$G$87,3,FALSE)/100)</f>
        <v>0.99199999999999999</v>
      </c>
      <c r="Q406" s="147">
        <f>IF(Q402&lt;78,'VTG EFF'!$C$5/100,VLOOKUP(Q402,'VTG EFF'!$B$5:$G$87,3,FALSE)/100)</f>
        <v>0.99199999999999999</v>
      </c>
      <c r="R406" s="147">
        <f>IF(R402&lt;78,'VTG EFF'!$C$5/100,VLOOKUP(R402,'VTG EFF'!$B$5:$G$87,3,FALSE)/100)</f>
        <v>0.98960000000000004</v>
      </c>
      <c r="S406" s="147">
        <f>IF(S402&lt;78,'VTG EFF'!$C$5/100,VLOOKUP(S402,'VTG EFF'!$B$5:$G$87,3,FALSE)/100)</f>
        <v>0.98599999999999999</v>
      </c>
      <c r="T406" s="147">
        <f>IF(T402&lt;78,'VTG EFF'!$C$5/100,VLOOKUP(T402,'VTG EFF'!$B$5:$G$87,3,FALSE)/100)</f>
        <v>0.98360000000000003</v>
      </c>
      <c r="U406" s="147">
        <f>IF(U402&lt;78,'VTG EFF'!$C$5/100,VLOOKUP(U402,'VTG EFF'!$B$5:$G$87,3,FALSE)/100)</f>
        <v>0.98</v>
      </c>
      <c r="V406" s="147">
        <f>IF(V402&lt;78,'VTG EFF'!$C$5/100,VLOOKUP(V402,'VTG EFF'!$B$5:$G$87,3,FALSE)/100)</f>
        <v>0.97760000000000002</v>
      </c>
      <c r="W406" s="147">
        <f>IF(W402&lt;78,'VTG EFF'!$C$5/100,VLOOKUP(W402,'VTG EFF'!$B$5:$G$87,3,FALSE)/100)</f>
        <v>0.97400000000000009</v>
      </c>
      <c r="X406" s="147">
        <f>IF(X402&lt;78,'VTG EFF'!$C$5/100,VLOOKUP(X402,'VTG EFF'!$B$5:$G$87,3,FALSE)/100)</f>
        <v>0.9728</v>
      </c>
      <c r="Y406" s="147">
        <f>IF(Y402&lt;78,'VTG EFF'!$C$5/100,VLOOKUP(Y402,'VTG EFF'!$B$5:$G$87,3,FALSE)/100)</f>
        <v>0.97039999999999993</v>
      </c>
    </row>
    <row r="407" spans="1:25" x14ac:dyDescent="0.2">
      <c r="A407" s="302" t="s">
        <v>242</v>
      </c>
      <c r="B407" s="303"/>
      <c r="C407" s="303"/>
      <c r="D407" s="303"/>
      <c r="E407" s="303"/>
      <c r="F407" s="303"/>
      <c r="G407" s="303"/>
      <c r="H407" s="303"/>
      <c r="I407" s="303"/>
      <c r="J407" s="303"/>
      <c r="K407" s="303"/>
      <c r="L407" s="303"/>
      <c r="M407" s="303"/>
      <c r="N407" s="303"/>
      <c r="O407" s="303"/>
      <c r="P407" s="303"/>
      <c r="Q407" s="303"/>
      <c r="R407" s="303"/>
      <c r="S407" s="303"/>
      <c r="T407" s="303"/>
      <c r="U407" s="303"/>
      <c r="V407" s="303"/>
      <c r="W407" s="303"/>
      <c r="X407" s="303"/>
      <c r="Y407" s="304"/>
    </row>
    <row r="408" spans="1:25" x14ac:dyDescent="0.2">
      <c r="A408" s="133"/>
      <c r="B408" s="147">
        <f>IF(B402&lt;78,'VTG EFF'!$C$5/100,VLOOKUP(B402,'VTG EFF'!$B$5:$G$87,4,FALSE)/100)</f>
        <v>0.96150000000000002</v>
      </c>
      <c r="C408" s="147">
        <f>IF(C402&lt;78,'VTG EFF'!$C$5/100,VLOOKUP(C402,'VTG EFF'!$B$5:$G$87,4,FALSE)/100)</f>
        <v>0.96025000000000005</v>
      </c>
      <c r="D408" s="147">
        <f>IF(D402&lt;78,'VTG EFF'!$C$5/100,VLOOKUP(D402,'VTG EFF'!$B$5:$G$87,4,FALSE)/100)</f>
        <v>0.9518833333333333</v>
      </c>
      <c r="E408" s="147">
        <f>IF(E402&lt;78,'VTG EFF'!$C$5/100,VLOOKUP(E402,'VTG EFF'!$B$5:$G$87,4,FALSE)/100)</f>
        <v>0.9518833333333333</v>
      </c>
      <c r="F408" s="147">
        <f>IF(F402&lt;78,'VTG EFF'!$C$5/100,VLOOKUP(F402,'VTG EFF'!$B$5:$G$87,4,FALSE)/100)</f>
        <v>0.9518833333333333</v>
      </c>
      <c r="G408" s="147">
        <f>IF(G402&lt;78,'VTG EFF'!$C$5/100,VLOOKUP(G402,'VTG EFF'!$B$5:$G$87,4,FALSE)/100)</f>
        <v>0.9518833333333333</v>
      </c>
      <c r="H408" s="147">
        <f>IF(H402&lt;78,'VTG EFF'!$C$5/100,VLOOKUP(H402,'VTG EFF'!$B$5:$G$87,4,FALSE)/100)</f>
        <v>0.96025000000000005</v>
      </c>
      <c r="I408" s="147">
        <f>IF(I402&lt;78,'VTG EFF'!$C$5/100,VLOOKUP(I402,'VTG EFF'!$B$5:$G$87,4,FALSE)/100)</f>
        <v>0.96150000000000002</v>
      </c>
      <c r="J408" s="147">
        <f>IF(J402&lt;78,'VTG EFF'!$C$5/100,VLOOKUP(J402,'VTG EFF'!$B$5:$G$87,4,FALSE)/100)</f>
        <v>0.96525000000000005</v>
      </c>
      <c r="K408" s="147">
        <f>IF(K402&lt;78,'VTG EFF'!$C$5/100,VLOOKUP(K402,'VTG EFF'!$B$5:$G$87,4,FALSE)/100)</f>
        <v>0.96900000000000008</v>
      </c>
      <c r="L408" s="147">
        <f>IF(L402&lt;78,'VTG EFF'!$C$5/100,VLOOKUP(L402,'VTG EFF'!$B$5:$G$87,4,FALSE)/100)</f>
        <v>0.97525000000000006</v>
      </c>
      <c r="M408" s="147">
        <f>IF(M402&lt;78,'VTG EFF'!$C$5/100,VLOOKUP(M402,'VTG EFF'!$B$5:$G$87,4,FALSE)/100)</f>
        <v>0.97775000000000001</v>
      </c>
      <c r="N408" s="147">
        <f>IF(N402&lt;78,'VTG EFF'!$C$5/100,VLOOKUP(N402,'VTG EFF'!$B$5:$G$87,4,FALSE)/100)</f>
        <v>0.98150000000000004</v>
      </c>
      <c r="O408" s="147">
        <f>IF(O402&lt;78,'VTG EFF'!$C$5/100,VLOOKUP(O402,'VTG EFF'!$B$5:$G$87,4,FALSE)/100)</f>
        <v>0.9840000000000001</v>
      </c>
      <c r="P408" s="147">
        <f>IF(P402&lt;78,'VTG EFF'!$C$5/100,VLOOKUP(P402,'VTG EFF'!$B$5:$G$87,4,FALSE)/100)</f>
        <v>0.9840000000000001</v>
      </c>
      <c r="Q408" s="147">
        <f>IF(Q402&lt;78,'VTG EFF'!$C$5/100,VLOOKUP(Q402,'VTG EFF'!$B$5:$G$87,4,FALSE)/100)</f>
        <v>0.9840000000000001</v>
      </c>
      <c r="R408" s="147">
        <f>IF(R402&lt;78,'VTG EFF'!$C$5/100,VLOOKUP(R402,'VTG EFF'!$B$5:$G$87,4,FALSE)/100)</f>
        <v>0.98150000000000004</v>
      </c>
      <c r="S408" s="147">
        <f>IF(S402&lt;78,'VTG EFF'!$C$5/100,VLOOKUP(S402,'VTG EFF'!$B$5:$G$87,4,FALSE)/100)</f>
        <v>0.97775000000000001</v>
      </c>
      <c r="T408" s="147">
        <f>IF(T402&lt;78,'VTG EFF'!$C$5/100,VLOOKUP(T402,'VTG EFF'!$B$5:$G$87,4,FALSE)/100)</f>
        <v>0.97525000000000006</v>
      </c>
      <c r="U408" s="147">
        <f>IF(U402&lt;78,'VTG EFF'!$C$5/100,VLOOKUP(U402,'VTG EFF'!$B$5:$G$87,4,FALSE)/100)</f>
        <v>0.97150000000000003</v>
      </c>
      <c r="V408" s="147">
        <f>IF(V402&lt;78,'VTG EFF'!$C$5/100,VLOOKUP(V402,'VTG EFF'!$B$5:$G$87,4,FALSE)/100)</f>
        <v>0.96900000000000008</v>
      </c>
      <c r="W408" s="147">
        <f>IF(W402&lt;78,'VTG EFF'!$C$5/100,VLOOKUP(W402,'VTG EFF'!$B$5:$G$87,4,FALSE)/100)</f>
        <v>0.96525000000000005</v>
      </c>
      <c r="X408" s="147">
        <f>IF(X402&lt;78,'VTG EFF'!$C$5/100,VLOOKUP(X402,'VTG EFF'!$B$5:$G$87,4,FALSE)/100)</f>
        <v>0.96400000000000008</v>
      </c>
      <c r="Y408" s="147">
        <f>IF(Y402&lt;78,'VTG EFF'!$C$5/100,VLOOKUP(Y402,'VTG EFF'!$B$5:$G$87,4,FALSE)/100)</f>
        <v>0.96150000000000002</v>
      </c>
    </row>
    <row r="409" spans="1:25" x14ac:dyDescent="0.2">
      <c r="A409" s="302" t="s">
        <v>243</v>
      </c>
      <c r="B409" s="303"/>
      <c r="C409" s="303"/>
      <c r="D409" s="303"/>
      <c r="E409" s="303"/>
      <c r="F409" s="303"/>
      <c r="G409" s="303"/>
      <c r="H409" s="303"/>
      <c r="I409" s="303"/>
      <c r="J409" s="303"/>
      <c r="K409" s="303"/>
      <c r="L409" s="303"/>
      <c r="M409" s="303"/>
      <c r="N409" s="303"/>
      <c r="O409" s="303"/>
      <c r="P409" s="303"/>
      <c r="Q409" s="303"/>
      <c r="R409" s="303"/>
      <c r="S409" s="303"/>
      <c r="T409" s="303"/>
      <c r="U409" s="303"/>
      <c r="V409" s="303"/>
      <c r="W409" s="303"/>
      <c r="X409" s="303"/>
      <c r="Y409" s="304"/>
    </row>
    <row r="410" spans="1:25" x14ac:dyDescent="0.2">
      <c r="A410" s="133"/>
      <c r="B410" s="147">
        <f>IF(B402&lt;78,'VTG EFF'!$C$5/100,VLOOKUP(B402,'VTG EFF'!$B$5:$G$87,5,FALSE)/100)</f>
        <v>0.94919999999999982</v>
      </c>
      <c r="C410" s="147">
        <f>IF(C402&lt;78,'VTG EFF'!$C$5/100,VLOOKUP(C402,'VTG EFF'!$B$5:$G$87,5,FALSE)/100)</f>
        <v>0.94759999999999989</v>
      </c>
      <c r="D410" s="147">
        <f>IF(D402&lt;78,'VTG EFF'!$C$5/100,VLOOKUP(D402,'VTG EFF'!$B$5:$G$87,5,FALSE)/100)</f>
        <v>0.94256666666666655</v>
      </c>
      <c r="E410" s="147">
        <f>IF(E402&lt;78,'VTG EFF'!$C$5/100,VLOOKUP(E402,'VTG EFF'!$B$5:$G$87,5,FALSE)/100)</f>
        <v>0.94256666666666655</v>
      </c>
      <c r="F410" s="147">
        <f>IF(F402&lt;78,'VTG EFF'!$C$5/100,VLOOKUP(F402,'VTG EFF'!$B$5:$G$87,5,FALSE)/100)</f>
        <v>0.94256666666666655</v>
      </c>
      <c r="G410" s="147">
        <f>IF(G402&lt;78,'VTG EFF'!$C$5/100,VLOOKUP(G402,'VTG EFF'!$B$5:$G$87,5,FALSE)/100)</f>
        <v>0.94256666666666655</v>
      </c>
      <c r="H410" s="147">
        <f>IF(H402&lt;78,'VTG EFF'!$C$5/100,VLOOKUP(H402,'VTG EFF'!$B$5:$G$87,5,FALSE)/100)</f>
        <v>0.94759999999999989</v>
      </c>
      <c r="I410" s="147">
        <f>IF(I402&lt;78,'VTG EFF'!$C$5/100,VLOOKUP(I402,'VTG EFF'!$B$5:$G$87,5,FALSE)/100)</f>
        <v>0.94919999999999982</v>
      </c>
      <c r="J410" s="147">
        <f>IF(J402&lt;78,'VTG EFF'!$C$5/100,VLOOKUP(J402,'VTG EFF'!$B$5:$G$87,5,FALSE)/100)</f>
        <v>0.95399999999999996</v>
      </c>
      <c r="K410" s="147">
        <f>IF(K402&lt;78,'VTG EFF'!$C$5/100,VLOOKUP(K402,'VTG EFF'!$B$5:$G$87,5,FALSE)/100)</f>
        <v>0.95879999999999999</v>
      </c>
      <c r="L410" s="147">
        <f>IF(L402&lt;78,'VTG EFF'!$C$5/100,VLOOKUP(L402,'VTG EFF'!$B$5:$G$87,5,FALSE)/100)</f>
        <v>0.96679999999999988</v>
      </c>
      <c r="M410" s="147">
        <f>IF(M402&lt;78,'VTG EFF'!$C$5/100,VLOOKUP(M402,'VTG EFF'!$B$5:$G$87,5,FALSE)/100)</f>
        <v>0.97</v>
      </c>
      <c r="N410" s="147">
        <f>IF(N402&lt;78,'VTG EFF'!$C$5/100,VLOOKUP(N402,'VTG EFF'!$B$5:$G$87,5,FALSE)/100)</f>
        <v>0.97479999999999989</v>
      </c>
      <c r="O410" s="147">
        <f>IF(O402&lt;78,'VTG EFF'!$C$5/100,VLOOKUP(O402,'VTG EFF'!$B$5:$G$87,5,FALSE)/100)</f>
        <v>0.97799999999999998</v>
      </c>
      <c r="P410" s="147">
        <f>IF(P402&lt;78,'VTG EFF'!$C$5/100,VLOOKUP(P402,'VTG EFF'!$B$5:$G$87,5,FALSE)/100)</f>
        <v>0.97799999999999998</v>
      </c>
      <c r="Q410" s="147">
        <f>IF(Q402&lt;78,'VTG EFF'!$C$5/100,VLOOKUP(Q402,'VTG EFF'!$B$5:$G$87,5,FALSE)/100)</f>
        <v>0.97799999999999998</v>
      </c>
      <c r="R410" s="147">
        <f>IF(R402&lt;78,'VTG EFF'!$C$5/100,VLOOKUP(R402,'VTG EFF'!$B$5:$G$87,5,FALSE)/100)</f>
        <v>0.97479999999999989</v>
      </c>
      <c r="S410" s="147">
        <f>IF(S402&lt;78,'VTG EFF'!$C$5/100,VLOOKUP(S402,'VTG EFF'!$B$5:$G$87,5,FALSE)/100)</f>
        <v>0.97</v>
      </c>
      <c r="T410" s="147">
        <f>IF(T402&lt;78,'VTG EFF'!$C$5/100,VLOOKUP(T402,'VTG EFF'!$B$5:$G$87,5,FALSE)/100)</f>
        <v>0.96679999999999988</v>
      </c>
      <c r="U410" s="147">
        <f>IF(U402&lt;78,'VTG EFF'!$C$5/100,VLOOKUP(U402,'VTG EFF'!$B$5:$G$87,5,FALSE)/100)</f>
        <v>0.96199999999999986</v>
      </c>
      <c r="V410" s="147">
        <f>IF(V402&lt;78,'VTG EFF'!$C$5/100,VLOOKUP(V402,'VTG EFF'!$B$5:$G$87,5,FALSE)/100)</f>
        <v>0.95879999999999999</v>
      </c>
      <c r="W410" s="147">
        <f>IF(W402&lt;78,'VTG EFF'!$C$5/100,VLOOKUP(W402,'VTG EFF'!$B$5:$G$87,5,FALSE)/100)</f>
        <v>0.95399999999999996</v>
      </c>
      <c r="X410" s="147">
        <f>IF(X402&lt;78,'VTG EFF'!$C$5/100,VLOOKUP(X402,'VTG EFF'!$B$5:$G$87,5,FALSE)/100)</f>
        <v>0.95239999999999991</v>
      </c>
      <c r="Y410" s="147">
        <f>IF(Y402&lt;78,'VTG EFF'!$C$5/100,VLOOKUP(Y402,'VTG EFF'!$B$5:$G$87,5,FALSE)/100)</f>
        <v>0.94919999999999982</v>
      </c>
    </row>
    <row r="411" spans="1:25" x14ac:dyDescent="0.2">
      <c r="A411" s="302" t="s">
        <v>244</v>
      </c>
      <c r="B411" s="303"/>
      <c r="C411" s="303"/>
      <c r="D411" s="303"/>
      <c r="E411" s="303"/>
      <c r="F411" s="303"/>
      <c r="G411" s="303"/>
      <c r="H411" s="303"/>
      <c r="I411" s="303"/>
      <c r="J411" s="303"/>
      <c r="K411" s="303"/>
      <c r="L411" s="303"/>
      <c r="M411" s="303"/>
      <c r="N411" s="303"/>
      <c r="O411" s="303"/>
      <c r="P411" s="303"/>
      <c r="Q411" s="303"/>
      <c r="R411" s="303"/>
      <c r="S411" s="303"/>
      <c r="T411" s="303"/>
      <c r="U411" s="303"/>
      <c r="V411" s="303"/>
      <c r="W411" s="303"/>
      <c r="X411" s="303"/>
      <c r="Y411" s="304"/>
    </row>
    <row r="412" spans="1:25" x14ac:dyDescent="0.2">
      <c r="A412" s="133"/>
      <c r="B412" s="147">
        <f>IF(B402&lt;78,'VTG EFF'!$C$5/100,VLOOKUP(B402,'VTG EFF'!$B$5:$G$87,6,FALSE)/100)</f>
        <v>0.93659999999999999</v>
      </c>
      <c r="C412" s="147">
        <f>IF(C402&lt;78,'VTG EFF'!$C$5/100,VLOOKUP(C402,'VTG EFF'!$B$5:$G$87,6,FALSE)/100)</f>
        <v>0.93480000000000008</v>
      </c>
      <c r="D412" s="147">
        <f>IF(D402&lt;78,'VTG EFF'!$C$5/100,VLOOKUP(D402,'VTG EFF'!$B$5:$G$87,6,FALSE)/100)</f>
        <v>0.93229999999999991</v>
      </c>
      <c r="E412" s="147">
        <f>IF(E402&lt;78,'VTG EFF'!$C$5/100,VLOOKUP(E402,'VTG EFF'!$B$5:$G$87,6,FALSE)/100)</f>
        <v>0.93229999999999991</v>
      </c>
      <c r="F412" s="147">
        <f>IF(F402&lt;78,'VTG EFF'!$C$5/100,VLOOKUP(F402,'VTG EFF'!$B$5:$G$87,6,FALSE)/100)</f>
        <v>0.93229999999999991</v>
      </c>
      <c r="G412" s="147">
        <f>IF(G402&lt;78,'VTG EFF'!$C$5/100,VLOOKUP(G402,'VTG EFF'!$B$5:$G$87,6,FALSE)/100)</f>
        <v>0.93229999999999991</v>
      </c>
      <c r="H412" s="147">
        <f>IF(H402&lt;78,'VTG EFF'!$C$5/100,VLOOKUP(H402,'VTG EFF'!$B$5:$G$87,6,FALSE)/100)</f>
        <v>0.93480000000000008</v>
      </c>
      <c r="I412" s="147">
        <f>IF(I402&lt;78,'VTG EFF'!$C$5/100,VLOOKUP(I402,'VTG EFF'!$B$5:$G$87,6,FALSE)/100)</f>
        <v>0.93659999999999999</v>
      </c>
      <c r="J412" s="147">
        <f>IF(J402&lt;78,'VTG EFF'!$C$5/100,VLOOKUP(J402,'VTG EFF'!$B$5:$G$87,6,FALSE)/100)</f>
        <v>0.94200000000000006</v>
      </c>
      <c r="K412" s="147">
        <f>IF(K402&lt;78,'VTG EFF'!$C$5/100,VLOOKUP(K402,'VTG EFF'!$B$5:$G$87,6,FALSE)/100)</f>
        <v>0.94739999999999991</v>
      </c>
      <c r="L412" s="147">
        <f>IF(L402&lt;78,'VTG EFF'!$C$5/100,VLOOKUP(L402,'VTG EFF'!$B$5:$G$87,6,FALSE)/100)</f>
        <v>0.95640000000000003</v>
      </c>
      <c r="M412" s="147">
        <f>IF(M402&lt;78,'VTG EFF'!$C$5/100,VLOOKUP(M402,'VTG EFF'!$B$5:$G$87,6,FALSE)/100)</f>
        <v>0.96</v>
      </c>
      <c r="N412" s="147">
        <f>IF(N402&lt;78,'VTG EFF'!$C$5/100,VLOOKUP(N402,'VTG EFF'!$B$5:$G$87,6,FALSE)/100)</f>
        <v>0.96540000000000004</v>
      </c>
      <c r="O412" s="147">
        <f>IF(O402&lt;78,'VTG EFF'!$C$5/100,VLOOKUP(O402,'VTG EFF'!$B$5:$G$87,6,FALSE)/100)</f>
        <v>0.96900000000000008</v>
      </c>
      <c r="P412" s="147">
        <f>IF(P402&lt;78,'VTG EFF'!$C$5/100,VLOOKUP(P402,'VTG EFF'!$B$5:$G$87,6,FALSE)/100)</f>
        <v>0.96900000000000008</v>
      </c>
      <c r="Q412" s="147">
        <f>IF(Q402&lt;78,'VTG EFF'!$C$5/100,VLOOKUP(Q402,'VTG EFF'!$B$5:$G$87,6,FALSE)/100)</f>
        <v>0.96900000000000008</v>
      </c>
      <c r="R412" s="147">
        <f>IF(R402&lt;78,'VTG EFF'!$C$5/100,VLOOKUP(R402,'VTG EFF'!$B$5:$G$87,6,FALSE)/100)</f>
        <v>0.96540000000000004</v>
      </c>
      <c r="S412" s="147">
        <f>IF(S402&lt;78,'VTG EFF'!$C$5/100,VLOOKUP(S402,'VTG EFF'!$B$5:$G$87,6,FALSE)/100)</f>
        <v>0.96</v>
      </c>
      <c r="T412" s="147">
        <f>IF(T402&lt;78,'VTG EFF'!$C$5/100,VLOOKUP(T402,'VTG EFF'!$B$5:$G$87,6,FALSE)/100)</f>
        <v>0.95640000000000003</v>
      </c>
      <c r="U412" s="147">
        <f>IF(U402&lt;78,'VTG EFF'!$C$5/100,VLOOKUP(U402,'VTG EFF'!$B$5:$G$87,6,FALSE)/100)</f>
        <v>0.95099999999999996</v>
      </c>
      <c r="V412" s="147">
        <f>IF(V402&lt;78,'VTG EFF'!$C$5/100,VLOOKUP(V402,'VTG EFF'!$B$5:$G$87,6,FALSE)/100)</f>
        <v>0.94739999999999991</v>
      </c>
      <c r="W412" s="147">
        <f>IF(W402&lt;78,'VTG EFF'!$C$5/100,VLOOKUP(W402,'VTG EFF'!$B$5:$G$87,6,FALSE)/100)</f>
        <v>0.94200000000000006</v>
      </c>
      <c r="X412" s="147">
        <f>IF(X402&lt;78,'VTG EFF'!$C$5/100,VLOOKUP(X402,'VTG EFF'!$B$5:$G$87,6,FALSE)/100)</f>
        <v>0.94019999999999992</v>
      </c>
      <c r="Y412" s="147">
        <f>IF(Y402&lt;78,'VTG EFF'!$C$5/100,VLOOKUP(Y402,'VTG EFF'!$B$5:$G$87,6,FALSE)/100)</f>
        <v>0.93659999999999999</v>
      </c>
    </row>
    <row r="413" spans="1:25" x14ac:dyDescent="0.2">
      <c r="A413" s="305" t="s">
        <v>228</v>
      </c>
      <c r="B413" s="306"/>
      <c r="C413" s="306"/>
      <c r="D413" s="306"/>
      <c r="E413" s="30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7"/>
    </row>
    <row r="414" spans="1:25" x14ac:dyDescent="0.2">
      <c r="A414" s="133"/>
      <c r="B414" s="135">
        <f>IF(B402=0,0,VLOOKUP(B398,'BLD LOAD'!$B$4:$C$104,2,FALSE))</f>
        <v>5589041.0958904112</v>
      </c>
      <c r="C414" s="135">
        <f>IF(C402=0,0,VLOOKUP(C398,'BLD LOAD'!$B$4:$C$104,2,FALSE))</f>
        <v>5753424.6575342463</v>
      </c>
      <c r="D414" s="135">
        <f>IF(D402=0,0,VLOOKUP(D398,'BLD LOAD'!$B$4:$C$104,2,FALSE))</f>
        <v>5917808.2191780824</v>
      </c>
      <c r="E414" s="135">
        <f>IF(E402=0,0,VLOOKUP(E398,'BLD LOAD'!$B$4:$C$104,2,FALSE))</f>
        <v>5917808.2191780824</v>
      </c>
      <c r="F414" s="135">
        <f>IF(F402=0,0,VLOOKUP(F398,'BLD LOAD'!$B$4:$C$104,2,FALSE))</f>
        <v>5917808.2191780824</v>
      </c>
      <c r="G414" s="135">
        <f>IF(G402=0,0,VLOOKUP(G398,'BLD LOAD'!$B$4:$C$104,2,FALSE))</f>
        <v>5917808.2191780824</v>
      </c>
      <c r="H414" s="135">
        <f>IF(H402=0,0,VLOOKUP(H398,'BLD LOAD'!$B$4:$C$104,2,FALSE))</f>
        <v>5753424.6575342463</v>
      </c>
      <c r="I414" s="135">
        <f>IF(I402=0,0,VLOOKUP(I398,'BLD LOAD'!$B$4:$C$104,2,FALSE))</f>
        <v>5589041.0958904112</v>
      </c>
      <c r="J414" s="135">
        <f>IF(J402=0,0,VLOOKUP(J398,'BLD LOAD'!$B$4:$C$104,2,FALSE))</f>
        <v>5260273.9726027399</v>
      </c>
      <c r="K414" s="135">
        <f>IF(K402=0,0,VLOOKUP(K398,'BLD LOAD'!$B$4:$C$104,2,FALSE))</f>
        <v>4931506.8493150687</v>
      </c>
      <c r="L414" s="135">
        <f>IF(L402=0,0,VLOOKUP(L398,'BLD LOAD'!$B$4:$C$104,2,FALSE))</f>
        <v>4438356.1643835614</v>
      </c>
      <c r="M414" s="135">
        <f>IF(M402=0,0,VLOOKUP(M398,'BLD LOAD'!$B$4:$C$104,2,FALSE))</f>
        <v>4109589.0410958906</v>
      </c>
      <c r="N414" s="135">
        <f>IF(N402=0,0,VLOOKUP(N398,'BLD LOAD'!$B$4:$C$104,2,FALSE))</f>
        <v>3780821.9178082193</v>
      </c>
      <c r="O414" s="135">
        <f>IF(O402=0,0,VLOOKUP(O398,'BLD LOAD'!$B$4:$C$104,2,FALSE))</f>
        <v>3616438.3561643837</v>
      </c>
      <c r="P414" s="135">
        <f>IF(P402=0,0,VLOOKUP(P398,'BLD LOAD'!$B$4:$C$104,2,FALSE))</f>
        <v>3616438.3561643837</v>
      </c>
      <c r="Q414" s="135">
        <f>IF(Q402=0,0,VLOOKUP(Q398,'BLD LOAD'!$B$4:$C$104,2,FALSE))</f>
        <v>3616438.3561643837</v>
      </c>
      <c r="R414" s="135">
        <f>IF(R402=0,0,VLOOKUP(R398,'BLD LOAD'!$B$4:$C$104,2,FALSE))</f>
        <v>3780821.9178082193</v>
      </c>
      <c r="S414" s="135">
        <f>IF(S402=0,0,VLOOKUP(S398,'BLD LOAD'!$B$4:$C$104,2,FALSE))</f>
        <v>4109589.0410958906</v>
      </c>
      <c r="T414" s="135">
        <f>IF(T402=0,0,VLOOKUP(T398,'BLD LOAD'!$B$4:$C$104,2,FALSE))</f>
        <v>4438356.1643835614</v>
      </c>
      <c r="U414" s="135">
        <f>IF(U402=0,0,VLOOKUP(U398,'BLD LOAD'!$B$4:$C$104,2,FALSE))</f>
        <v>4767123.2876712326</v>
      </c>
      <c r="V414" s="135">
        <f>IF(V402=0,0,VLOOKUP(V398,'BLD LOAD'!$B$4:$C$104,2,FALSE))</f>
        <v>4931506.8493150687</v>
      </c>
      <c r="W414" s="135">
        <f>IF(W402=0,0,VLOOKUP(W398,'BLD LOAD'!$B$4:$C$104,2,FALSE))</f>
        <v>5260273.9726027399</v>
      </c>
      <c r="X414" s="135">
        <f>IF(X402=0,0,VLOOKUP(X398,'BLD LOAD'!$B$4:$C$104,2,FALSE))</f>
        <v>5424657.5342465751</v>
      </c>
      <c r="Y414" s="135">
        <f>IF(Y402=0,0,VLOOKUP(Y398,'BLD LOAD'!$B$4:$C$104,2,FALSE))</f>
        <v>5589041.0958904112</v>
      </c>
    </row>
    <row r="415" spans="1:25" x14ac:dyDescent="0.2">
      <c r="A415" s="305" t="s">
        <v>250</v>
      </c>
      <c r="B415" s="306"/>
      <c r="C415" s="306"/>
      <c r="D415" s="306"/>
      <c r="E415" s="30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7"/>
    </row>
    <row r="416" spans="1:25" x14ac:dyDescent="0.2">
      <c r="A416" s="133"/>
      <c r="B416" s="135">
        <f>$K$3*B404*VLOOKUP(CALCULATOR!$C$21,'VTG EFF'!$P$4:$Q$10,2)*0.2</f>
        <v>3127360</v>
      </c>
      <c r="C416" s="135">
        <f>$K$3*C404*VLOOKUP(CALCULATOR!$C$21,'VTG EFF'!$P$4:$Q$10,2)*0.2</f>
        <v>3123680</v>
      </c>
      <c r="D416" s="135">
        <f>$K$3*D404*VLOOKUP(CALCULATOR!$C$21,'VTG EFF'!$P$4:$Q$10,2)*0.2</f>
        <v>3090506.666666667</v>
      </c>
      <c r="E416" s="135">
        <f>$K$3*E404*VLOOKUP(CALCULATOR!$C$21,'VTG EFF'!$P$4:$Q$10,2)*0.2</f>
        <v>3090506.666666667</v>
      </c>
      <c r="F416" s="135">
        <f>$K$3*F404*VLOOKUP(CALCULATOR!$C$21,'VTG EFF'!$P$4:$Q$10,2)*0.2</f>
        <v>3090506.666666667</v>
      </c>
      <c r="G416" s="135">
        <f>$K$3*G404*VLOOKUP(CALCULATOR!$C$21,'VTG EFF'!$P$4:$Q$10,2)*0.2</f>
        <v>3090506.666666667</v>
      </c>
      <c r="H416" s="135">
        <f>$K$3*H404*VLOOKUP(CALCULATOR!$C$21,'VTG EFF'!$P$4:$Q$10,2)*0.2</f>
        <v>3123680</v>
      </c>
      <c r="I416" s="135">
        <f>$K$3*I404*VLOOKUP(CALCULATOR!$C$21,'VTG EFF'!$P$4:$Q$10,2)*0.2</f>
        <v>3127360</v>
      </c>
      <c r="J416" s="135">
        <f>$K$3*J404*VLOOKUP(CALCULATOR!$C$21,'VTG EFF'!$P$4:$Q$10,2)*0.2</f>
        <v>3138400</v>
      </c>
      <c r="K416" s="135">
        <f>$K$3*K404*VLOOKUP(CALCULATOR!$C$21,'VTG EFF'!$P$4:$Q$10,2)*0.2</f>
        <v>3149440</v>
      </c>
      <c r="L416" s="135">
        <f>$K$3*L404*VLOOKUP(CALCULATOR!$C$21,'VTG EFF'!$P$4:$Q$10,2)*0.2</f>
        <v>3167840</v>
      </c>
      <c r="M416" s="135">
        <f>$K$3*M404*VLOOKUP(CALCULATOR!$C$21,'VTG EFF'!$P$4:$Q$10,2)*0.2</f>
        <v>3175200</v>
      </c>
      <c r="N416" s="135">
        <f>$K$3*N404*VLOOKUP(CALCULATOR!$C$21,'VTG EFF'!$P$4:$Q$10,2)*0.2</f>
        <v>3186240</v>
      </c>
      <c r="O416" s="135">
        <f>$K$3*O404*VLOOKUP(CALCULATOR!$C$21,'VTG EFF'!$P$4:$Q$10,2)*0.2</f>
        <v>3193600</v>
      </c>
      <c r="P416" s="135">
        <f>$K$3*P404*VLOOKUP(CALCULATOR!$C$21,'VTG EFF'!$P$4:$Q$10,2)*0.2</f>
        <v>3193600</v>
      </c>
      <c r="Q416" s="135">
        <f>$K$3*Q404*VLOOKUP(CALCULATOR!$C$21,'VTG EFF'!$P$4:$Q$10,2)*0.2</f>
        <v>3193600</v>
      </c>
      <c r="R416" s="135">
        <f>$K$3*R404*VLOOKUP(CALCULATOR!$C$21,'VTG EFF'!$P$4:$Q$10,2)*0.2</f>
        <v>3186240</v>
      </c>
      <c r="S416" s="135">
        <f>$K$3*S404*VLOOKUP(CALCULATOR!$C$21,'VTG EFF'!$P$4:$Q$10,2)*0.2</f>
        <v>3175200</v>
      </c>
      <c r="T416" s="135">
        <f>$K$3*T404*VLOOKUP(CALCULATOR!$C$21,'VTG EFF'!$P$4:$Q$10,2)*0.2</f>
        <v>3167840</v>
      </c>
      <c r="U416" s="135">
        <f>$K$3*U404*VLOOKUP(CALCULATOR!$C$21,'VTG EFF'!$P$4:$Q$10,2)*0.2</f>
        <v>3156800</v>
      </c>
      <c r="V416" s="135">
        <f>$K$3*V404*VLOOKUP(CALCULATOR!$C$21,'VTG EFF'!$P$4:$Q$10,2)*0.2</f>
        <v>3149440</v>
      </c>
      <c r="W416" s="135">
        <f>$K$3*W404*VLOOKUP(CALCULATOR!$C$21,'VTG EFF'!$P$4:$Q$10,2)*0.2</f>
        <v>3138400</v>
      </c>
      <c r="X416" s="135">
        <f>$K$3*X404*VLOOKUP(CALCULATOR!$C$21,'VTG EFF'!$P$4:$Q$10,2)*0.2</f>
        <v>3134720</v>
      </c>
      <c r="Y416" s="135">
        <f>$K$3*Y404*VLOOKUP(CALCULATOR!$C$21,'VTG EFF'!$P$4:$Q$10,2)*0.2</f>
        <v>3127360</v>
      </c>
    </row>
    <row r="417" spans="1:25" x14ac:dyDescent="0.2">
      <c r="A417" s="305" t="s">
        <v>251</v>
      </c>
      <c r="B417" s="306"/>
      <c r="C417" s="306"/>
      <c r="D417" s="306"/>
      <c r="E417" s="30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306"/>
      <c r="R417" s="306"/>
      <c r="S417" s="306"/>
      <c r="T417" s="306"/>
      <c r="U417" s="306"/>
      <c r="V417" s="306"/>
      <c r="W417" s="306"/>
      <c r="X417" s="306"/>
      <c r="Y417" s="307"/>
    </row>
    <row r="418" spans="1:25" x14ac:dyDescent="0.2">
      <c r="A418" s="133"/>
      <c r="B418" s="135">
        <f>$K$3*B406*VLOOKUP(CALCULATOR!$C$21,'VTG EFF'!$P$4:$Q$10,2)*0.4</f>
        <v>6210560</v>
      </c>
      <c r="C418" s="135">
        <f>$K$3*C406*VLOOKUP(CALCULATOR!$C$21,'VTG EFF'!$P$4:$Q$10,2)*0.4</f>
        <v>6202880.0000000009</v>
      </c>
      <c r="D418" s="135">
        <f>$K$3*D406*VLOOKUP(CALCULATOR!$C$21,'VTG EFF'!$P$4:$Q$10,2)*0.4</f>
        <v>6142933.333333334</v>
      </c>
      <c r="E418" s="135">
        <f>$K$3*E406*VLOOKUP(CALCULATOR!$C$21,'VTG EFF'!$P$4:$Q$10,2)*0.4</f>
        <v>6142933.333333334</v>
      </c>
      <c r="F418" s="135">
        <f>$K$3*F406*VLOOKUP(CALCULATOR!$C$21,'VTG EFF'!$P$4:$Q$10,2)*0.4</f>
        <v>6142933.333333334</v>
      </c>
      <c r="G418" s="135">
        <f>$K$3*G406*VLOOKUP(CALCULATOR!$C$21,'VTG EFF'!$P$4:$Q$10,2)*0.4</f>
        <v>6142933.333333334</v>
      </c>
      <c r="H418" s="135">
        <f>$K$3*H406*VLOOKUP(CALCULATOR!$C$21,'VTG EFF'!$P$4:$Q$10,2)*0.4</f>
        <v>6202880.0000000009</v>
      </c>
      <c r="I418" s="135">
        <f>$K$3*I406*VLOOKUP(CALCULATOR!$C$21,'VTG EFF'!$P$4:$Q$10,2)*0.4</f>
        <v>6210560</v>
      </c>
      <c r="J418" s="135">
        <f>$K$3*J406*VLOOKUP(CALCULATOR!$C$21,'VTG EFF'!$P$4:$Q$10,2)*0.4</f>
        <v>6233600.0000000009</v>
      </c>
      <c r="K418" s="135">
        <f>$K$3*K406*VLOOKUP(CALCULATOR!$C$21,'VTG EFF'!$P$4:$Q$10,2)*0.4</f>
        <v>6256640</v>
      </c>
      <c r="L418" s="135">
        <f>$K$3*L406*VLOOKUP(CALCULATOR!$C$21,'VTG EFF'!$P$4:$Q$10,2)*0.4</f>
        <v>6295040</v>
      </c>
      <c r="M418" s="135">
        <f>$K$3*M406*VLOOKUP(CALCULATOR!$C$21,'VTG EFF'!$P$4:$Q$10,2)*0.4</f>
        <v>6310400</v>
      </c>
      <c r="N418" s="135">
        <f>$K$3*N406*VLOOKUP(CALCULATOR!$C$21,'VTG EFF'!$P$4:$Q$10,2)*0.4</f>
        <v>6333440</v>
      </c>
      <c r="O418" s="135">
        <f>$K$3*O406*VLOOKUP(CALCULATOR!$C$21,'VTG EFF'!$P$4:$Q$10,2)*0.4</f>
        <v>6348800</v>
      </c>
      <c r="P418" s="135">
        <f>$K$3*P406*VLOOKUP(CALCULATOR!$C$21,'VTG EFF'!$P$4:$Q$10,2)*0.4</f>
        <v>6348800</v>
      </c>
      <c r="Q418" s="135">
        <f>$K$3*Q406*VLOOKUP(CALCULATOR!$C$21,'VTG EFF'!$P$4:$Q$10,2)*0.4</f>
        <v>6348800</v>
      </c>
      <c r="R418" s="135">
        <f>$K$3*R406*VLOOKUP(CALCULATOR!$C$21,'VTG EFF'!$P$4:$Q$10,2)*0.4</f>
        <v>6333440</v>
      </c>
      <c r="S418" s="135">
        <f>$K$3*S406*VLOOKUP(CALCULATOR!$C$21,'VTG EFF'!$P$4:$Q$10,2)*0.4</f>
        <v>6310400</v>
      </c>
      <c r="T418" s="135">
        <f>$K$3*T406*VLOOKUP(CALCULATOR!$C$21,'VTG EFF'!$P$4:$Q$10,2)*0.4</f>
        <v>6295040</v>
      </c>
      <c r="U418" s="135">
        <f>$K$3*U406*VLOOKUP(CALCULATOR!$C$21,'VTG EFF'!$P$4:$Q$10,2)*0.4</f>
        <v>6272000</v>
      </c>
      <c r="V418" s="135">
        <f>$K$3*V406*VLOOKUP(CALCULATOR!$C$21,'VTG EFF'!$P$4:$Q$10,2)*0.4</f>
        <v>6256640</v>
      </c>
      <c r="W418" s="135">
        <f>$K$3*W406*VLOOKUP(CALCULATOR!$C$21,'VTG EFF'!$P$4:$Q$10,2)*0.4</f>
        <v>6233600.0000000009</v>
      </c>
      <c r="X418" s="135">
        <f>$K$3*X406*VLOOKUP(CALCULATOR!$C$21,'VTG EFF'!$P$4:$Q$10,2)*0.4</f>
        <v>6225920</v>
      </c>
      <c r="Y418" s="135">
        <f>$K$3*Y406*VLOOKUP(CALCULATOR!$C$21,'VTG EFF'!$P$4:$Q$10,2)*0.4</f>
        <v>6210560</v>
      </c>
    </row>
    <row r="419" spans="1:25" x14ac:dyDescent="0.2">
      <c r="A419" s="305" t="s">
        <v>252</v>
      </c>
      <c r="B419" s="306"/>
      <c r="C419" s="306"/>
      <c r="D419" s="306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306"/>
      <c r="R419" s="306"/>
      <c r="S419" s="306"/>
      <c r="T419" s="306"/>
      <c r="U419" s="306"/>
      <c r="V419" s="306"/>
      <c r="W419" s="306"/>
      <c r="X419" s="306"/>
      <c r="Y419" s="307"/>
    </row>
    <row r="420" spans="1:25" x14ac:dyDescent="0.2">
      <c r="A420" s="133"/>
      <c r="B420" s="135">
        <f>$K$3*B408*VLOOKUP(CALCULATOR!$C$21,'VTG EFF'!$P$4:$Q$10,2)*0.6</f>
        <v>9230400</v>
      </c>
      <c r="C420" s="135">
        <f>$K$3*C408*VLOOKUP(CALCULATOR!$C$21,'VTG EFF'!$P$4:$Q$10,2)*0.6</f>
        <v>9218400</v>
      </c>
      <c r="D420" s="135">
        <f>$K$3*D408*VLOOKUP(CALCULATOR!$C$21,'VTG EFF'!$P$4:$Q$10,2)*0.6</f>
        <v>9138079.9999999981</v>
      </c>
      <c r="E420" s="135">
        <f>$K$3*E408*VLOOKUP(CALCULATOR!$C$21,'VTG EFF'!$P$4:$Q$10,2)*0.6</f>
        <v>9138079.9999999981</v>
      </c>
      <c r="F420" s="135">
        <f>$K$3*F408*VLOOKUP(CALCULATOR!$C$21,'VTG EFF'!$P$4:$Q$10,2)*0.6</f>
        <v>9138079.9999999981</v>
      </c>
      <c r="G420" s="135">
        <f>$K$3*G408*VLOOKUP(CALCULATOR!$C$21,'VTG EFF'!$P$4:$Q$10,2)*0.6</f>
        <v>9138079.9999999981</v>
      </c>
      <c r="H420" s="135">
        <f>$K$3*H408*VLOOKUP(CALCULATOR!$C$21,'VTG EFF'!$P$4:$Q$10,2)*0.6</f>
        <v>9218400</v>
      </c>
      <c r="I420" s="135">
        <f>$K$3*I408*VLOOKUP(CALCULATOR!$C$21,'VTG EFF'!$P$4:$Q$10,2)*0.6</f>
        <v>9230400</v>
      </c>
      <c r="J420" s="135">
        <f>$K$3*J408*VLOOKUP(CALCULATOR!$C$21,'VTG EFF'!$P$4:$Q$10,2)*0.6</f>
        <v>9266400</v>
      </c>
      <c r="K420" s="135">
        <f>$K$3*K408*VLOOKUP(CALCULATOR!$C$21,'VTG EFF'!$P$4:$Q$10,2)*0.6</f>
        <v>9302400</v>
      </c>
      <c r="L420" s="135">
        <f>$K$3*L408*VLOOKUP(CALCULATOR!$C$21,'VTG EFF'!$P$4:$Q$10,2)*0.6</f>
        <v>9362400</v>
      </c>
      <c r="M420" s="135">
        <f>$K$3*M408*VLOOKUP(CALCULATOR!$C$21,'VTG EFF'!$P$4:$Q$10,2)*0.6</f>
        <v>9386400</v>
      </c>
      <c r="N420" s="135">
        <f>$K$3*N408*VLOOKUP(CALCULATOR!$C$21,'VTG EFF'!$P$4:$Q$10,2)*0.6</f>
        <v>9422400</v>
      </c>
      <c r="O420" s="135">
        <f>$K$3*O408*VLOOKUP(CALCULATOR!$C$21,'VTG EFF'!$P$4:$Q$10,2)*0.6</f>
        <v>9446400</v>
      </c>
      <c r="P420" s="135">
        <f>$K$3*P408*VLOOKUP(CALCULATOR!$C$21,'VTG EFF'!$P$4:$Q$10,2)*0.6</f>
        <v>9446400</v>
      </c>
      <c r="Q420" s="135">
        <f>$K$3*Q408*VLOOKUP(CALCULATOR!$C$21,'VTG EFF'!$P$4:$Q$10,2)*0.6</f>
        <v>9446400</v>
      </c>
      <c r="R420" s="135">
        <f>$K$3*R408*VLOOKUP(CALCULATOR!$C$21,'VTG EFF'!$P$4:$Q$10,2)*0.6</f>
        <v>9422400</v>
      </c>
      <c r="S420" s="135">
        <f>$K$3*S408*VLOOKUP(CALCULATOR!$C$21,'VTG EFF'!$P$4:$Q$10,2)*0.6</f>
        <v>9386400</v>
      </c>
      <c r="T420" s="135">
        <f>$K$3*T408*VLOOKUP(CALCULATOR!$C$21,'VTG EFF'!$P$4:$Q$10,2)*0.6</f>
        <v>9362400</v>
      </c>
      <c r="U420" s="135">
        <f>$K$3*U408*VLOOKUP(CALCULATOR!$C$21,'VTG EFF'!$P$4:$Q$10,2)*0.6</f>
        <v>9326400</v>
      </c>
      <c r="V420" s="135">
        <f>$K$3*V408*VLOOKUP(CALCULATOR!$C$21,'VTG EFF'!$P$4:$Q$10,2)*0.6</f>
        <v>9302400</v>
      </c>
      <c r="W420" s="135">
        <f>$K$3*W408*VLOOKUP(CALCULATOR!$C$21,'VTG EFF'!$P$4:$Q$10,2)*0.6</f>
        <v>9266400</v>
      </c>
      <c r="X420" s="135">
        <f>$K$3*X408*VLOOKUP(CALCULATOR!$C$21,'VTG EFF'!$P$4:$Q$10,2)*0.6</f>
        <v>9254400</v>
      </c>
      <c r="Y420" s="135">
        <f>$K$3*Y408*VLOOKUP(CALCULATOR!$C$21,'VTG EFF'!$P$4:$Q$10,2)*0.6</f>
        <v>9230400</v>
      </c>
    </row>
    <row r="421" spans="1:25" x14ac:dyDescent="0.2">
      <c r="A421" s="305" t="s">
        <v>253</v>
      </c>
      <c r="B421" s="306"/>
      <c r="C421" s="306"/>
      <c r="D421" s="306"/>
      <c r="E421" s="30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306"/>
      <c r="R421" s="306"/>
      <c r="S421" s="306"/>
      <c r="T421" s="306"/>
      <c r="U421" s="306"/>
      <c r="V421" s="306"/>
      <c r="W421" s="306"/>
      <c r="X421" s="306"/>
      <c r="Y421" s="307"/>
    </row>
    <row r="422" spans="1:25" x14ac:dyDescent="0.2">
      <c r="A422" s="133"/>
      <c r="B422" s="135">
        <f>$K$3*B410*VLOOKUP(CALCULATOR!$C$21,'VTG EFF'!$P$4:$Q$10,2)*0.8</f>
        <v>12149759.999999998</v>
      </c>
      <c r="C422" s="135">
        <f>$K$3*C410*VLOOKUP(CALCULATOR!$C$21,'VTG EFF'!$P$4:$Q$10,2)*0.8</f>
        <v>12129280</v>
      </c>
      <c r="D422" s="135">
        <f>$K$3*D410*VLOOKUP(CALCULATOR!$C$21,'VTG EFF'!$P$4:$Q$10,2)*0.8</f>
        <v>12064853.333333332</v>
      </c>
      <c r="E422" s="135">
        <f>$K$3*E410*VLOOKUP(CALCULATOR!$C$21,'VTG EFF'!$P$4:$Q$10,2)*0.8</f>
        <v>12064853.333333332</v>
      </c>
      <c r="F422" s="135">
        <f>$K$3*F410*VLOOKUP(CALCULATOR!$C$21,'VTG EFF'!$P$4:$Q$10,2)*0.8</f>
        <v>12064853.333333332</v>
      </c>
      <c r="G422" s="135">
        <f>$K$3*G410*VLOOKUP(CALCULATOR!$C$21,'VTG EFF'!$P$4:$Q$10,2)*0.8</f>
        <v>12064853.333333332</v>
      </c>
      <c r="H422" s="135">
        <f>$K$3*H410*VLOOKUP(CALCULATOR!$C$21,'VTG EFF'!$P$4:$Q$10,2)*0.8</f>
        <v>12129280</v>
      </c>
      <c r="I422" s="135">
        <f>$K$3*I410*VLOOKUP(CALCULATOR!$C$21,'VTG EFF'!$P$4:$Q$10,2)*0.8</f>
        <v>12149759.999999998</v>
      </c>
      <c r="J422" s="135">
        <f>$K$3*J410*VLOOKUP(CALCULATOR!$C$21,'VTG EFF'!$P$4:$Q$10,2)*0.8</f>
        <v>12211200</v>
      </c>
      <c r="K422" s="135">
        <f>$K$3*K410*VLOOKUP(CALCULATOR!$C$21,'VTG EFF'!$P$4:$Q$10,2)*0.8</f>
        <v>12272640</v>
      </c>
      <c r="L422" s="135">
        <f>$K$3*L410*VLOOKUP(CALCULATOR!$C$21,'VTG EFF'!$P$4:$Q$10,2)*0.8</f>
        <v>12375040</v>
      </c>
      <c r="M422" s="135">
        <f>$K$3*M410*VLOOKUP(CALCULATOR!$C$21,'VTG EFF'!$P$4:$Q$10,2)*0.8</f>
        <v>12416000</v>
      </c>
      <c r="N422" s="135">
        <f>$K$3*N410*VLOOKUP(CALCULATOR!$C$21,'VTG EFF'!$P$4:$Q$10,2)*0.8</f>
        <v>12477440</v>
      </c>
      <c r="O422" s="135">
        <f>$K$3*O410*VLOOKUP(CALCULATOR!$C$21,'VTG EFF'!$P$4:$Q$10,2)*0.8</f>
        <v>12518400</v>
      </c>
      <c r="P422" s="135">
        <f>$K$3*P410*VLOOKUP(CALCULATOR!$C$21,'VTG EFF'!$P$4:$Q$10,2)*0.8</f>
        <v>12518400</v>
      </c>
      <c r="Q422" s="135">
        <f>$K$3*Q410*VLOOKUP(CALCULATOR!$C$21,'VTG EFF'!$P$4:$Q$10,2)*0.8</f>
        <v>12518400</v>
      </c>
      <c r="R422" s="135">
        <f>$K$3*R410*VLOOKUP(CALCULATOR!$C$21,'VTG EFF'!$P$4:$Q$10,2)*0.8</f>
        <v>12477440</v>
      </c>
      <c r="S422" s="135">
        <f>$K$3*S410*VLOOKUP(CALCULATOR!$C$21,'VTG EFF'!$P$4:$Q$10,2)*0.8</f>
        <v>12416000</v>
      </c>
      <c r="T422" s="135">
        <f>$K$3*T410*VLOOKUP(CALCULATOR!$C$21,'VTG EFF'!$P$4:$Q$10,2)*0.8</f>
        <v>12375040</v>
      </c>
      <c r="U422" s="135">
        <f>$K$3*U410*VLOOKUP(CALCULATOR!$C$21,'VTG EFF'!$P$4:$Q$10,2)*0.8</f>
        <v>12313600</v>
      </c>
      <c r="V422" s="135">
        <f>$K$3*V410*VLOOKUP(CALCULATOR!$C$21,'VTG EFF'!$P$4:$Q$10,2)*0.8</f>
        <v>12272640</v>
      </c>
      <c r="W422" s="135">
        <f>$K$3*W410*VLOOKUP(CALCULATOR!$C$21,'VTG EFF'!$P$4:$Q$10,2)*0.8</f>
        <v>12211200</v>
      </c>
      <c r="X422" s="135">
        <f>$K$3*X410*VLOOKUP(CALCULATOR!$C$21,'VTG EFF'!$P$4:$Q$10,2)*0.8</f>
        <v>12190720</v>
      </c>
      <c r="Y422" s="135">
        <f>$K$3*Y410*VLOOKUP(CALCULATOR!$C$21,'VTG EFF'!$P$4:$Q$10,2)*0.8</f>
        <v>12149759.999999998</v>
      </c>
    </row>
    <row r="423" spans="1:25" x14ac:dyDescent="0.2">
      <c r="A423" s="305" t="s">
        <v>254</v>
      </c>
      <c r="B423" s="306"/>
      <c r="C423" s="306"/>
      <c r="D423" s="306"/>
      <c r="E423" s="30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306"/>
      <c r="R423" s="306"/>
      <c r="S423" s="306"/>
      <c r="T423" s="306"/>
      <c r="U423" s="306"/>
      <c r="V423" s="306"/>
      <c r="W423" s="306"/>
      <c r="X423" s="306"/>
      <c r="Y423" s="307"/>
    </row>
    <row r="424" spans="1:25" x14ac:dyDescent="0.2">
      <c r="A424" s="133"/>
      <c r="B424" s="135">
        <f>$K$3*B412*VLOOKUP(CALCULATOR!$C$21,'VTG EFF'!$P$4:$Q$10,2)*0.9</f>
        <v>13487040</v>
      </c>
      <c r="C424" s="135">
        <f>$K$3*C412*VLOOKUP(CALCULATOR!$C$21,'VTG EFF'!$P$4:$Q$10,2)*0.9</f>
        <v>13461120.000000002</v>
      </c>
      <c r="D424" s="135">
        <f>$K$3*D412*VLOOKUP(CALCULATOR!$C$21,'VTG EFF'!$P$4:$Q$10,2)*0.9</f>
        <v>13425119.999999998</v>
      </c>
      <c r="E424" s="135">
        <f>$K$3*E412*VLOOKUP(CALCULATOR!$C$21,'VTG EFF'!$P$4:$Q$10,2)*0.9</f>
        <v>13425119.999999998</v>
      </c>
      <c r="F424" s="135">
        <f>$K$3*F412*VLOOKUP(CALCULATOR!$C$21,'VTG EFF'!$P$4:$Q$10,2)*0.9</f>
        <v>13425119.999999998</v>
      </c>
      <c r="G424" s="135">
        <f>$K$3*G412*VLOOKUP(CALCULATOR!$C$21,'VTG EFF'!$P$4:$Q$10,2)*0.9</f>
        <v>13425119.999999998</v>
      </c>
      <c r="H424" s="135">
        <f>$K$3*H412*VLOOKUP(CALCULATOR!$C$21,'VTG EFF'!$P$4:$Q$10,2)*0.9</f>
        <v>13461120.000000002</v>
      </c>
      <c r="I424" s="135">
        <f>$K$3*I412*VLOOKUP(CALCULATOR!$C$21,'VTG EFF'!$P$4:$Q$10,2)*0.9</f>
        <v>13487040</v>
      </c>
      <c r="J424" s="135">
        <f>$K$3*J412*VLOOKUP(CALCULATOR!$C$21,'VTG EFF'!$P$4:$Q$10,2)*0.9</f>
        <v>13564800.000000002</v>
      </c>
      <c r="K424" s="135">
        <f>$K$3*K412*VLOOKUP(CALCULATOR!$C$21,'VTG EFF'!$P$4:$Q$10,2)*0.9</f>
        <v>13642559.999999998</v>
      </c>
      <c r="L424" s="135">
        <f>$K$3*L412*VLOOKUP(CALCULATOR!$C$21,'VTG EFF'!$P$4:$Q$10,2)*0.9</f>
        <v>13772160</v>
      </c>
      <c r="M424" s="135">
        <f>$K$3*M412*VLOOKUP(CALCULATOR!$C$21,'VTG EFF'!$P$4:$Q$10,2)*0.9</f>
        <v>13824000</v>
      </c>
      <c r="N424" s="135">
        <f>$K$3*N412*VLOOKUP(CALCULATOR!$C$21,'VTG EFF'!$P$4:$Q$10,2)*0.9</f>
        <v>13901760</v>
      </c>
      <c r="O424" s="135">
        <f>$K$3*O412*VLOOKUP(CALCULATOR!$C$21,'VTG EFF'!$P$4:$Q$10,2)*0.9</f>
        <v>13953600.000000002</v>
      </c>
      <c r="P424" s="135">
        <f>$K$3*P412*VLOOKUP(CALCULATOR!$C$21,'VTG EFF'!$P$4:$Q$10,2)*0.9</f>
        <v>13953600.000000002</v>
      </c>
      <c r="Q424" s="135">
        <f>$K$3*Q412*VLOOKUP(CALCULATOR!$C$21,'VTG EFF'!$P$4:$Q$10,2)*0.9</f>
        <v>13953600.000000002</v>
      </c>
      <c r="R424" s="135">
        <f>$K$3*R412*VLOOKUP(CALCULATOR!$C$21,'VTG EFF'!$P$4:$Q$10,2)*0.9</f>
        <v>13901760</v>
      </c>
      <c r="S424" s="135">
        <f>$K$3*S412*VLOOKUP(CALCULATOR!$C$21,'VTG EFF'!$P$4:$Q$10,2)*0.9</f>
        <v>13824000</v>
      </c>
      <c r="T424" s="135">
        <f>$K$3*T412*VLOOKUP(CALCULATOR!$C$21,'VTG EFF'!$P$4:$Q$10,2)*0.9</f>
        <v>13772160</v>
      </c>
      <c r="U424" s="135">
        <f>$K$3*U412*VLOOKUP(CALCULATOR!$C$21,'VTG EFF'!$P$4:$Q$10,2)*0.9</f>
        <v>13694400</v>
      </c>
      <c r="V424" s="135">
        <f>$K$3*V412*VLOOKUP(CALCULATOR!$C$21,'VTG EFF'!$P$4:$Q$10,2)*0.9</f>
        <v>13642559.999999998</v>
      </c>
      <c r="W424" s="135">
        <f>$K$3*W412*VLOOKUP(CALCULATOR!$C$21,'VTG EFF'!$P$4:$Q$10,2)*0.9</f>
        <v>13564800.000000002</v>
      </c>
      <c r="X424" s="135">
        <f>$K$3*X412*VLOOKUP(CALCULATOR!$C$21,'VTG EFF'!$P$4:$Q$10,2)*0.9</f>
        <v>13538879.999999998</v>
      </c>
      <c r="Y424" s="135">
        <f>$K$3*Y412*VLOOKUP(CALCULATOR!$C$21,'VTG EFF'!$P$4:$Q$10,2)*0.9</f>
        <v>13487040</v>
      </c>
    </row>
    <row r="425" spans="1:25" x14ac:dyDescent="0.2">
      <c r="A425" s="148" t="s">
        <v>197</v>
      </c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50"/>
    </row>
    <row r="426" spans="1:25" x14ac:dyDescent="0.2">
      <c r="A426" s="133"/>
      <c r="B426" s="155">
        <f>IF(B400=0,"",IF(B416&gt;B414,B404,IF(B418&gt;B414,B406,IF(B420&gt;B414,B408,IF(B$32&gt;B414,B410,B412)))))</f>
        <v>0.97039999999999993</v>
      </c>
      <c r="C426" s="155">
        <f t="shared" ref="C426:Y426" si="251">IF(C400=0,"",IF(C416&gt;C414,C404,IF(C418&gt;C414,C406,IF(C420&gt;C414,C408,IF(C$32&gt;C414,C410,C412)))))</f>
        <v>0.96920000000000006</v>
      </c>
      <c r="D426" s="155">
        <f t="shared" si="251"/>
        <v>0.95983333333333332</v>
      </c>
      <c r="E426" s="155">
        <f t="shared" si="251"/>
        <v>0.95983333333333332</v>
      </c>
      <c r="F426" s="155">
        <f t="shared" si="251"/>
        <v>0.95983333333333332</v>
      </c>
      <c r="G426" s="155">
        <f t="shared" si="251"/>
        <v>0.95983333333333332</v>
      </c>
      <c r="H426" s="155">
        <f t="shared" si="251"/>
        <v>0.96920000000000006</v>
      </c>
      <c r="I426" s="155">
        <f t="shared" si="251"/>
        <v>0.97039999999999993</v>
      </c>
      <c r="J426" s="155">
        <f t="shared" si="251"/>
        <v>0.97400000000000009</v>
      </c>
      <c r="K426" s="155">
        <f t="shared" si="251"/>
        <v>0.97760000000000002</v>
      </c>
      <c r="L426" s="155">
        <f t="shared" si="251"/>
        <v>0.98360000000000003</v>
      </c>
      <c r="M426" s="155">
        <f t="shared" si="251"/>
        <v>0.98599999999999999</v>
      </c>
      <c r="N426" s="155">
        <f t="shared" si="251"/>
        <v>0.98960000000000004</v>
      </c>
      <c r="O426" s="155">
        <f t="shared" si="251"/>
        <v>0.99199999999999999</v>
      </c>
      <c r="P426" s="155">
        <f t="shared" si="251"/>
        <v>0.99199999999999999</v>
      </c>
      <c r="Q426" s="155">
        <f t="shared" si="251"/>
        <v>0.99199999999999999</v>
      </c>
      <c r="R426" s="155">
        <f t="shared" si="251"/>
        <v>0.98960000000000004</v>
      </c>
      <c r="S426" s="155">
        <f t="shared" si="251"/>
        <v>0.98599999999999999</v>
      </c>
      <c r="T426" s="155">
        <f t="shared" si="251"/>
        <v>0.98360000000000003</v>
      </c>
      <c r="U426" s="155">
        <f t="shared" si="251"/>
        <v>0.98</v>
      </c>
      <c r="V426" s="155">
        <f t="shared" si="251"/>
        <v>0.97760000000000002</v>
      </c>
      <c r="W426" s="155">
        <f t="shared" si="251"/>
        <v>0.97400000000000009</v>
      </c>
      <c r="X426" s="155">
        <f t="shared" si="251"/>
        <v>0.9728</v>
      </c>
      <c r="Y426" s="155">
        <f t="shared" si="251"/>
        <v>0.97039999999999993</v>
      </c>
    </row>
    <row r="427" spans="1:25" x14ac:dyDescent="0.2">
      <c r="A427" s="302" t="s">
        <v>230</v>
      </c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303"/>
      <c r="T427" s="303"/>
      <c r="U427" s="303"/>
      <c r="V427" s="303"/>
      <c r="W427" s="303"/>
      <c r="X427" s="303"/>
      <c r="Y427" s="304"/>
    </row>
    <row r="428" spans="1:25" x14ac:dyDescent="0.2">
      <c r="A428" s="133"/>
      <c r="B428" s="135">
        <f>IF(ISNUMBER(B426),IF(B400=0,0,B414/B426),0)</f>
        <v>5759522.9759794017</v>
      </c>
      <c r="C428" s="135">
        <f t="shared" ref="C428:Y428" si="252">IF(ISNUMBER(C426),IF(C400=0,0,C414/C426),0)</f>
        <v>5936261.512107146</v>
      </c>
      <c r="D428" s="135">
        <f t="shared" si="252"/>
        <v>6165453.9529551128</v>
      </c>
      <c r="E428" s="135">
        <f t="shared" si="252"/>
        <v>6165453.9529551128</v>
      </c>
      <c r="F428" s="135">
        <f t="shared" si="252"/>
        <v>6165453.9529551128</v>
      </c>
      <c r="G428" s="135">
        <f t="shared" si="252"/>
        <v>6165453.9529551128</v>
      </c>
      <c r="H428" s="135">
        <f t="shared" si="252"/>
        <v>5936261.512107146</v>
      </c>
      <c r="I428" s="135">
        <f t="shared" si="252"/>
        <v>5759522.9759794017</v>
      </c>
      <c r="J428" s="135">
        <f t="shared" si="252"/>
        <v>5400691.9636578429</v>
      </c>
      <c r="K428" s="135">
        <f t="shared" si="252"/>
        <v>5044503.7329327622</v>
      </c>
      <c r="L428" s="135">
        <f t="shared" si="252"/>
        <v>4512358.8495156169</v>
      </c>
      <c r="M428" s="135">
        <f t="shared" si="252"/>
        <v>4167940.2039512075</v>
      </c>
      <c r="N428" s="135">
        <f t="shared" si="252"/>
        <v>3820555.6970576183</v>
      </c>
      <c r="O428" s="135">
        <f t="shared" si="252"/>
        <v>3645603.1816173224</v>
      </c>
      <c r="P428" s="135">
        <f t="shared" si="252"/>
        <v>3645603.1816173224</v>
      </c>
      <c r="Q428" s="135">
        <f t="shared" si="252"/>
        <v>3645603.1816173224</v>
      </c>
      <c r="R428" s="135">
        <f t="shared" si="252"/>
        <v>3820555.6970576183</v>
      </c>
      <c r="S428" s="135">
        <f t="shared" si="252"/>
        <v>4167940.2039512075</v>
      </c>
      <c r="T428" s="135">
        <f t="shared" si="252"/>
        <v>4512358.8495156169</v>
      </c>
      <c r="U428" s="135">
        <f t="shared" si="252"/>
        <v>4864411.51803187</v>
      </c>
      <c r="V428" s="135">
        <f t="shared" si="252"/>
        <v>5044503.7329327622</v>
      </c>
      <c r="W428" s="135">
        <f t="shared" si="252"/>
        <v>5400691.9636578429</v>
      </c>
      <c r="X428" s="135">
        <f t="shared" si="252"/>
        <v>5576333.8139870223</v>
      </c>
      <c r="Y428" s="135">
        <f t="shared" si="252"/>
        <v>5759522.9759794017</v>
      </c>
    </row>
    <row r="431" spans="1:25" x14ac:dyDescent="0.2">
      <c r="A431" s="122"/>
      <c r="B431" s="122"/>
      <c r="C431" s="122"/>
      <c r="D431" s="122"/>
      <c r="E431" s="122"/>
      <c r="F431" s="122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</row>
    <row r="432" spans="1:25" x14ac:dyDescent="0.2">
      <c r="A432" s="311" t="s">
        <v>225</v>
      </c>
      <c r="B432" s="312"/>
      <c r="C432" s="313"/>
      <c r="D432" s="314" t="s">
        <v>171</v>
      </c>
      <c r="E432" s="315"/>
      <c r="F432" s="316"/>
      <c r="G432" s="187"/>
      <c r="H432" s="311" t="s">
        <v>239</v>
      </c>
      <c r="I432" s="312"/>
      <c r="J432" s="313"/>
      <c r="K432" s="188">
        <f>CALCULATOR!$C$22</f>
        <v>4</v>
      </c>
      <c r="L432" s="187"/>
      <c r="M432" s="311" t="s">
        <v>226</v>
      </c>
      <c r="N432" s="312"/>
      <c r="O432" s="313"/>
      <c r="P432" s="190">
        <f t="array" ref="P432">AVERAGE(IF(ISNUMBER(B465:Y465),B465:Y465,FALSE))</f>
        <v>0.94317708333333317</v>
      </c>
      <c r="Q432" s="189"/>
      <c r="R432" s="311" t="s">
        <v>260</v>
      </c>
      <c r="S432" s="312"/>
      <c r="T432" s="313"/>
      <c r="U432" s="317">
        <f>SUM($B467:$Y467)*31</f>
        <v>5317964851.4598827</v>
      </c>
      <c r="V432" s="318"/>
      <c r="W432" s="137"/>
      <c r="X432" s="137"/>
      <c r="Y432" s="137"/>
    </row>
    <row r="433" spans="1:25" x14ac:dyDescent="0.2">
      <c r="A433" s="122"/>
      <c r="B433" s="122"/>
      <c r="C433" s="122"/>
      <c r="D433" s="122"/>
      <c r="E433" s="122"/>
      <c r="F433" s="122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</row>
    <row r="434" spans="1:25" x14ac:dyDescent="0.2">
      <c r="A434" s="308" t="s">
        <v>196</v>
      </c>
      <c r="B434" s="309"/>
      <c r="C434" s="309"/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09"/>
      <c r="S434" s="309"/>
      <c r="T434" s="309"/>
      <c r="U434" s="309"/>
      <c r="V434" s="309"/>
      <c r="W434" s="309"/>
      <c r="X434" s="309"/>
      <c r="Y434" s="310"/>
    </row>
    <row r="435" spans="1:25" x14ac:dyDescent="0.2">
      <c r="A435" s="126"/>
      <c r="B435" s="126">
        <v>1</v>
      </c>
      <c r="C435" s="127">
        <f t="shared" ref="C435" si="253">B435+1</f>
        <v>2</v>
      </c>
      <c r="D435" s="127">
        <f t="shared" ref="D435" si="254">C435+1</f>
        <v>3</v>
      </c>
      <c r="E435" s="127">
        <f t="shared" ref="E435" si="255">D435+1</f>
        <v>4</v>
      </c>
      <c r="F435" s="127">
        <f t="shared" ref="F435" si="256">E435+1</f>
        <v>5</v>
      </c>
      <c r="G435" s="127">
        <f t="shared" ref="G435" si="257">F435+1</f>
        <v>6</v>
      </c>
      <c r="H435" s="127">
        <f t="shared" ref="H435" si="258">G435+1</f>
        <v>7</v>
      </c>
      <c r="I435" s="127">
        <f t="shared" ref="I435" si="259">H435+1</f>
        <v>8</v>
      </c>
      <c r="J435" s="127">
        <f t="shared" ref="J435" si="260">I435+1</f>
        <v>9</v>
      </c>
      <c r="K435" s="127">
        <f t="shared" ref="K435" si="261">J435+1</f>
        <v>10</v>
      </c>
      <c r="L435" s="127">
        <f t="shared" ref="L435" si="262">K435+1</f>
        <v>11</v>
      </c>
      <c r="M435" s="127">
        <f t="shared" ref="M435" si="263">L435+1</f>
        <v>12</v>
      </c>
      <c r="N435" s="127">
        <f t="shared" ref="N435" si="264">M435+1</f>
        <v>13</v>
      </c>
      <c r="O435" s="127">
        <f t="shared" ref="O435" si="265">N435+1</f>
        <v>14</v>
      </c>
      <c r="P435" s="127">
        <f t="shared" ref="P435" si="266">O435+1</f>
        <v>15</v>
      </c>
      <c r="Q435" s="127">
        <f t="shared" ref="Q435" si="267">P435+1</f>
        <v>16</v>
      </c>
      <c r="R435" s="127">
        <f t="shared" ref="R435" si="268">Q435+1</f>
        <v>17</v>
      </c>
      <c r="S435" s="127">
        <f t="shared" ref="S435" si="269">R435+1</f>
        <v>18</v>
      </c>
      <c r="T435" s="127">
        <f t="shared" ref="T435" si="270">S435+1</f>
        <v>19</v>
      </c>
      <c r="U435" s="127">
        <f t="shared" ref="U435" si="271">T435+1</f>
        <v>20</v>
      </c>
      <c r="V435" s="127">
        <f t="shared" ref="V435" si="272">U435+1</f>
        <v>21</v>
      </c>
      <c r="W435" s="127">
        <f t="shared" ref="W435" si="273">V435+1</f>
        <v>22</v>
      </c>
      <c r="X435" s="127">
        <f t="shared" ref="X435" si="274">W435+1</f>
        <v>23</v>
      </c>
      <c r="Y435" s="127">
        <f t="shared" ref="Y435" si="275">X435+1</f>
        <v>24</v>
      </c>
    </row>
    <row r="436" spans="1:25" x14ac:dyDescent="0.2">
      <c r="A436" s="302" t="s">
        <v>229</v>
      </c>
      <c r="B436" s="303"/>
      <c r="C436" s="303"/>
      <c r="D436" s="303"/>
      <c r="E436" s="303"/>
      <c r="F436" s="303"/>
      <c r="G436" s="303"/>
      <c r="H436" s="303"/>
      <c r="I436" s="303"/>
      <c r="J436" s="303"/>
      <c r="K436" s="303"/>
      <c r="L436" s="303"/>
      <c r="M436" s="303"/>
      <c r="N436" s="303"/>
      <c r="O436" s="303"/>
      <c r="P436" s="303"/>
      <c r="Q436" s="303"/>
      <c r="R436" s="303"/>
      <c r="S436" s="303"/>
      <c r="T436" s="303"/>
      <c r="U436" s="303"/>
      <c r="V436" s="303"/>
      <c r="W436" s="303"/>
      <c r="X436" s="303"/>
      <c r="Y436" s="304"/>
    </row>
    <row r="437" spans="1:25" x14ac:dyDescent="0.2">
      <c r="A437" s="129"/>
      <c r="B437" s="130">
        <f>ROUND(VLOOKUP($D432,'HOURLY TEMP CALC'!$B$2:$AE$15,B$6+6,FALSE),0)</f>
        <v>25</v>
      </c>
      <c r="C437" s="130">
        <f>ROUND(VLOOKUP($D432,'HOURLY TEMP CALC'!$B$2:$AE$15,C$6+6,FALSE),0)</f>
        <v>24</v>
      </c>
      <c r="D437" s="130">
        <f>ROUND(VLOOKUP($D432,'HOURLY TEMP CALC'!$B$2:$AE$15,D$6+6,FALSE),0)</f>
        <v>24</v>
      </c>
      <c r="E437" s="130">
        <f>ROUND(VLOOKUP($D432,'HOURLY TEMP CALC'!$B$2:$AE$15,E$6+6,FALSE),0)</f>
        <v>23</v>
      </c>
      <c r="F437" s="130">
        <f>ROUND(VLOOKUP($D432,'HOURLY TEMP CALC'!$B$2:$AE$15,F$6+6,FALSE),0)</f>
        <v>23</v>
      </c>
      <c r="G437" s="130">
        <f>ROUND(VLOOKUP($D432,'HOURLY TEMP CALC'!$B$2:$AE$15,G$6+6,FALSE),0)</f>
        <v>24</v>
      </c>
      <c r="H437" s="130">
        <f>ROUND(VLOOKUP($D432,'HOURLY TEMP CALC'!$B$2:$AE$15,H$6+6,FALSE),0)</f>
        <v>24</v>
      </c>
      <c r="I437" s="130">
        <f>ROUND(VLOOKUP($D432,'HOURLY TEMP CALC'!$B$2:$AE$15,I$6+6,FALSE),0)</f>
        <v>25</v>
      </c>
      <c r="J437" s="130">
        <f>ROUND(VLOOKUP($D432,'HOURLY TEMP CALC'!$B$2:$AE$15,J$6+6,FALSE),0)</f>
        <v>27</v>
      </c>
      <c r="K437" s="130">
        <f>ROUND(VLOOKUP($D432,'HOURLY TEMP CALC'!$B$2:$AE$15,K$6+6,FALSE),0)</f>
        <v>29</v>
      </c>
      <c r="L437" s="130">
        <f>ROUND(VLOOKUP($D432,'HOURLY TEMP CALC'!$B$2:$AE$15,L$6+6,FALSE),0)</f>
        <v>31</v>
      </c>
      <c r="M437" s="130">
        <f>ROUND(VLOOKUP($D432,'HOURLY TEMP CALC'!$B$2:$AE$15,M$6+6,FALSE),0)</f>
        <v>34</v>
      </c>
      <c r="N437" s="130">
        <f>ROUND(VLOOKUP($D432,'HOURLY TEMP CALC'!$B$2:$AE$15,N$6+6,FALSE),0)</f>
        <v>35</v>
      </c>
      <c r="O437" s="130">
        <f>ROUND(VLOOKUP($D432,'HOURLY TEMP CALC'!$B$2:$AE$15,O$6+6,FALSE),0)</f>
        <v>36</v>
      </c>
      <c r="P437" s="130">
        <f>ROUND(VLOOKUP($D432,'HOURLY TEMP CALC'!$B$2:$AE$15,P$6+6,FALSE),0)</f>
        <v>37</v>
      </c>
      <c r="Q437" s="130">
        <f>ROUND(VLOOKUP($D432,'HOURLY TEMP CALC'!$B$2:$AE$15,Q$6+6,FALSE),0)</f>
        <v>36</v>
      </c>
      <c r="R437" s="130">
        <f>ROUND(VLOOKUP($D432,'HOURLY TEMP CALC'!$B$2:$AE$15,R$6+6,FALSE),0)</f>
        <v>35</v>
      </c>
      <c r="S437" s="130">
        <f>ROUND(VLOOKUP($D432,'HOURLY TEMP CALC'!$B$2:$AE$15,S$6+6,FALSE),0)</f>
        <v>34</v>
      </c>
      <c r="T437" s="130">
        <f>ROUND(VLOOKUP($D432,'HOURLY TEMP CALC'!$B$2:$AE$15,T$6+6,FALSE),0)</f>
        <v>32</v>
      </c>
      <c r="U437" s="130">
        <f>ROUND(VLOOKUP($D432,'HOURLY TEMP CALC'!$B$2:$AE$15,U$6+6,FALSE),0)</f>
        <v>30</v>
      </c>
      <c r="V437" s="130">
        <f>ROUND(VLOOKUP($D432,'HOURLY TEMP CALC'!$B$2:$AE$15,V$6+6,FALSE),0)</f>
        <v>29</v>
      </c>
      <c r="W437" s="130">
        <f>ROUND(VLOOKUP($D432,'HOURLY TEMP CALC'!$B$2:$AE$15,W$6+6,FALSE),0)</f>
        <v>28</v>
      </c>
      <c r="X437" s="130">
        <f>ROUND(VLOOKUP($D432,'HOURLY TEMP CALC'!$B$2:$AE$15,X$6+6,FALSE),0)</f>
        <v>27</v>
      </c>
      <c r="Y437" s="130">
        <f>ROUND(VLOOKUP($D432,'HOURLY TEMP CALC'!$B$2:$AE$15,Y$6+6,FALSE),0)</f>
        <v>26</v>
      </c>
    </row>
    <row r="438" spans="1:25" x14ac:dyDescent="0.2">
      <c r="A438" s="302" t="s">
        <v>227</v>
      </c>
      <c r="B438" s="303"/>
      <c r="C438" s="303"/>
      <c r="D438" s="303"/>
      <c r="E438" s="303"/>
      <c r="F438" s="303"/>
      <c r="G438" s="303"/>
      <c r="H438" s="303"/>
      <c r="I438" s="303"/>
      <c r="J438" s="303"/>
      <c r="K438" s="303"/>
      <c r="L438" s="303"/>
      <c r="M438" s="303"/>
      <c r="N438" s="303"/>
      <c r="O438" s="303"/>
      <c r="P438" s="303"/>
      <c r="Q438" s="303"/>
      <c r="R438" s="303"/>
      <c r="S438" s="303"/>
      <c r="T438" s="303"/>
      <c r="U438" s="303"/>
      <c r="V438" s="303"/>
      <c r="W438" s="303"/>
      <c r="X438" s="303"/>
      <c r="Y438" s="304"/>
    </row>
    <row r="439" spans="1:25" x14ac:dyDescent="0.2">
      <c r="A439" s="129"/>
      <c r="B439" s="131">
        <f>IF(B437&gt;=CALCULATOR!$C$28,0,VLOOKUP(B437,'OUTDOOR RESET'!$B$10:$C$112,2,FALSE))</f>
        <v>134</v>
      </c>
      <c r="C439" s="131">
        <f>IF(C437&gt;=CALCULATOR!$C$28,0,VLOOKUP(C437,'OUTDOOR RESET'!$B$10:$C$112,2,FALSE))</f>
        <v>135</v>
      </c>
      <c r="D439" s="131">
        <f>IF(D437&gt;=CALCULATOR!$C$28,0,VLOOKUP(D437,'OUTDOOR RESET'!$B$10:$C$112,2,FALSE))</f>
        <v>135</v>
      </c>
      <c r="E439" s="131">
        <f>IF(E437&gt;=CALCULATOR!$C$28,0,VLOOKUP(E437,'OUTDOOR RESET'!$B$10:$C$112,2,FALSE))</f>
        <v>137</v>
      </c>
      <c r="F439" s="131">
        <f>IF(F437&gt;=CALCULATOR!$C$28,0,VLOOKUP(F437,'OUTDOOR RESET'!$B$10:$C$112,2,FALSE))</f>
        <v>137</v>
      </c>
      <c r="G439" s="131">
        <f>IF(G437&gt;=CALCULATOR!$C$28,0,VLOOKUP(G437,'OUTDOOR RESET'!$B$10:$C$112,2,FALSE))</f>
        <v>135</v>
      </c>
      <c r="H439" s="131">
        <f>IF(H437&gt;=CALCULATOR!$C$28,0,VLOOKUP(H437,'OUTDOOR RESET'!$B$10:$C$112,2,FALSE))</f>
        <v>135</v>
      </c>
      <c r="I439" s="131">
        <f>IF(I437&gt;=CALCULATOR!$C$28,0,VLOOKUP(I437,'OUTDOOR RESET'!$B$10:$C$112,2,FALSE))</f>
        <v>134</v>
      </c>
      <c r="J439" s="131">
        <f>IF(J437&gt;=CALCULATOR!$C$28,0,VLOOKUP(J437,'OUTDOOR RESET'!$B$10:$C$112,2,FALSE))</f>
        <v>131</v>
      </c>
      <c r="K439" s="131">
        <f>IF(K437&gt;=CALCULATOR!$C$28,0,VLOOKUP(K437,'OUTDOOR RESET'!$B$10:$C$112,2,FALSE))</f>
        <v>128</v>
      </c>
      <c r="L439" s="131">
        <f>IF(L437&gt;=CALCULATOR!$C$28,0,VLOOKUP(L437,'OUTDOOR RESET'!$B$10:$C$112,2,FALSE))</f>
        <v>125</v>
      </c>
      <c r="M439" s="131">
        <f>IF(M437&gt;=CALCULATOR!$C$28,0,VLOOKUP(M437,'OUTDOOR RESET'!$B$10:$C$112,2,FALSE))</f>
        <v>121</v>
      </c>
      <c r="N439" s="131">
        <f>IF(N437&gt;=CALCULATOR!$C$28,0,VLOOKUP(N437,'OUTDOOR RESET'!$B$10:$C$112,2,FALSE))</f>
        <v>119</v>
      </c>
      <c r="O439" s="131">
        <f>IF(O437&gt;=CALCULATOR!$C$28,0,VLOOKUP(O437,'OUTDOOR RESET'!$B$10:$C$112,2,FALSE))</f>
        <v>118</v>
      </c>
      <c r="P439" s="131">
        <f>IF(P437&gt;=CALCULATOR!$C$28,0,VLOOKUP(P437,'OUTDOOR RESET'!$B$10:$C$112,2,FALSE))</f>
        <v>116</v>
      </c>
      <c r="Q439" s="131">
        <f>IF(Q437&gt;=CALCULATOR!$C$28,0,VLOOKUP(Q437,'OUTDOOR RESET'!$B$10:$C$112,2,FALSE))</f>
        <v>118</v>
      </c>
      <c r="R439" s="131">
        <f>IF(R437&gt;=CALCULATOR!$C$28,0,VLOOKUP(R437,'OUTDOOR RESET'!$B$10:$C$112,2,FALSE))</f>
        <v>119</v>
      </c>
      <c r="S439" s="131">
        <f>IF(S437&gt;=CALCULATOR!$C$28,0,VLOOKUP(S437,'OUTDOOR RESET'!$B$10:$C$112,2,FALSE))</f>
        <v>121</v>
      </c>
      <c r="T439" s="131">
        <f>IF(T437&gt;=CALCULATOR!$C$28,0,VLOOKUP(T437,'OUTDOOR RESET'!$B$10:$C$112,2,FALSE))</f>
        <v>123</v>
      </c>
      <c r="U439" s="131">
        <f>IF(U437&gt;=CALCULATOR!$C$28,0,VLOOKUP(U437,'OUTDOOR RESET'!$B$10:$C$112,2,FALSE))</f>
        <v>126</v>
      </c>
      <c r="V439" s="131">
        <f>IF(V437&gt;=CALCULATOR!$C$28,0,VLOOKUP(V437,'OUTDOOR RESET'!$B$10:$C$112,2,FALSE))</f>
        <v>128</v>
      </c>
      <c r="W439" s="131">
        <f>IF(W437&gt;=CALCULATOR!$C$28,0,VLOOKUP(W437,'OUTDOOR RESET'!$B$10:$C$112,2,FALSE))</f>
        <v>129</v>
      </c>
      <c r="X439" s="131">
        <f>IF(X437&gt;=CALCULATOR!$C$28,0,VLOOKUP(X437,'OUTDOOR RESET'!$B$10:$C$112,2,FALSE))</f>
        <v>131</v>
      </c>
      <c r="Y439" s="131">
        <f>IF(Y437&gt;=CALCULATOR!$C$28,0,VLOOKUP(Y437,'OUTDOOR RESET'!$B$10:$C$112,2,FALSE))</f>
        <v>132</v>
      </c>
    </row>
    <row r="440" spans="1:25" x14ac:dyDescent="0.2">
      <c r="A440" s="302" t="s">
        <v>238</v>
      </c>
      <c r="B440" s="303"/>
      <c r="C440" s="303"/>
      <c r="D440" s="303"/>
      <c r="E440" s="303"/>
      <c r="F440" s="303"/>
      <c r="G440" s="303"/>
      <c r="H440" s="303"/>
      <c r="I440" s="303"/>
      <c r="J440" s="303"/>
      <c r="K440" s="303"/>
      <c r="L440" s="303"/>
      <c r="M440" s="303"/>
      <c r="N440" s="303"/>
      <c r="O440" s="303"/>
      <c r="P440" s="303"/>
      <c r="Q440" s="303"/>
      <c r="R440" s="303"/>
      <c r="S440" s="303"/>
      <c r="T440" s="303"/>
      <c r="U440" s="303"/>
      <c r="V440" s="303"/>
      <c r="W440" s="303"/>
      <c r="X440" s="303"/>
      <c r="Y440" s="304"/>
    </row>
    <row r="441" spans="1:25" x14ac:dyDescent="0.2">
      <c r="A441" s="133"/>
      <c r="B441" s="126">
        <f>IF(B439=0,0,B439-CALCULATOR!$C$23)</f>
        <v>114</v>
      </c>
      <c r="C441" s="126">
        <f>IF(C439=0,0,C439-CALCULATOR!$C$23)</f>
        <v>115</v>
      </c>
      <c r="D441" s="126">
        <f>IF(D439=0,0,D439-CALCULATOR!$C$23)</f>
        <v>115</v>
      </c>
      <c r="E441" s="126">
        <f>IF(E439=0,0,E439-CALCULATOR!$C$23)</f>
        <v>117</v>
      </c>
      <c r="F441" s="126">
        <f>IF(F439=0,0,F439-CALCULATOR!$C$23)</f>
        <v>117</v>
      </c>
      <c r="G441" s="126">
        <f>IF(G439=0,0,G439-CALCULATOR!$C$23)</f>
        <v>115</v>
      </c>
      <c r="H441" s="126">
        <f>IF(H439=0,0,H439-CALCULATOR!$C$23)</f>
        <v>115</v>
      </c>
      <c r="I441" s="126">
        <f>IF(I439=0,0,I439-CALCULATOR!$C$23)</f>
        <v>114</v>
      </c>
      <c r="J441" s="126">
        <f>IF(J439=0,0,J439-CALCULATOR!$C$23)</f>
        <v>111</v>
      </c>
      <c r="K441" s="126">
        <f>IF(K439=0,0,K439-CALCULATOR!$C$23)</f>
        <v>108</v>
      </c>
      <c r="L441" s="126">
        <f>IF(L439=0,0,L439-CALCULATOR!$C$23)</f>
        <v>105</v>
      </c>
      <c r="M441" s="126">
        <f>IF(M439=0,0,M439-CALCULATOR!$C$23)</f>
        <v>101</v>
      </c>
      <c r="N441" s="126">
        <f>IF(N439=0,0,N439-CALCULATOR!$C$23)</f>
        <v>99</v>
      </c>
      <c r="O441" s="126">
        <f>IF(O439=0,0,O439-CALCULATOR!$C$23)</f>
        <v>98</v>
      </c>
      <c r="P441" s="126">
        <f>IF(P439=0,0,P439-CALCULATOR!$C$23)</f>
        <v>96</v>
      </c>
      <c r="Q441" s="126">
        <f>IF(Q439=0,0,Q439-CALCULATOR!$C$23)</f>
        <v>98</v>
      </c>
      <c r="R441" s="126">
        <f>IF(R439=0,0,R439-CALCULATOR!$C$23)</f>
        <v>99</v>
      </c>
      <c r="S441" s="126">
        <f>IF(S439=0,0,S439-CALCULATOR!$C$23)</f>
        <v>101</v>
      </c>
      <c r="T441" s="126">
        <f>IF(T439=0,0,T439-CALCULATOR!$C$23)</f>
        <v>103</v>
      </c>
      <c r="U441" s="126">
        <f>IF(U439=0,0,U439-CALCULATOR!$C$23)</f>
        <v>106</v>
      </c>
      <c r="V441" s="126">
        <f>IF(V439=0,0,V439-CALCULATOR!$C$23)</f>
        <v>108</v>
      </c>
      <c r="W441" s="126">
        <f>IF(W439=0,0,W439-CALCULATOR!$C$23)</f>
        <v>109</v>
      </c>
      <c r="X441" s="126">
        <f>IF(X439=0,0,X439-CALCULATOR!$C$23)</f>
        <v>111</v>
      </c>
      <c r="Y441" s="126">
        <f>IF(Y439=0,0,Y439-CALCULATOR!$C$23)</f>
        <v>112</v>
      </c>
    </row>
    <row r="442" spans="1:25" x14ac:dyDescent="0.2">
      <c r="A442" s="302" t="s">
        <v>241</v>
      </c>
      <c r="B442" s="303"/>
      <c r="C442" s="303"/>
      <c r="D442" s="303"/>
      <c r="E442" s="303"/>
      <c r="F442" s="303"/>
      <c r="G442" s="303"/>
      <c r="H442" s="303"/>
      <c r="I442" s="303"/>
      <c r="J442" s="303"/>
      <c r="K442" s="303"/>
      <c r="L442" s="303"/>
      <c r="M442" s="303"/>
      <c r="N442" s="303"/>
      <c r="O442" s="303"/>
      <c r="P442" s="303"/>
      <c r="Q442" s="303"/>
      <c r="R442" s="303"/>
      <c r="S442" s="303"/>
      <c r="T442" s="303"/>
      <c r="U442" s="303"/>
      <c r="V442" s="303"/>
      <c r="W442" s="303"/>
      <c r="X442" s="303"/>
      <c r="Y442" s="304"/>
    </row>
    <row r="443" spans="1:25" x14ac:dyDescent="0.2">
      <c r="A443" s="133"/>
      <c r="B443" s="147">
        <f>IF(B441&lt;78,'VTG EFF'!$C$5/100,VLOOKUP(B441,'VTG EFF'!$B$5:$G$87,2,FALSE)/100)</f>
        <v>0.94129999999999991</v>
      </c>
      <c r="C443" s="147">
        <f>IF(C441&lt;78,'VTG EFF'!$C$5/100,VLOOKUP(C441,'VTG EFF'!$B$5:$G$87,2,FALSE)/100)</f>
        <v>0.93941666666666668</v>
      </c>
      <c r="D443" s="147">
        <f>IF(D441&lt;78,'VTG EFF'!$C$5/100,VLOOKUP(D441,'VTG EFF'!$B$5:$G$87,2,FALSE)/100)</f>
        <v>0.93941666666666668</v>
      </c>
      <c r="E443" s="147">
        <f>IF(E441&lt;78,'VTG EFF'!$C$5/100,VLOOKUP(E441,'VTG EFF'!$B$5:$G$87,2,FALSE)/100)</f>
        <v>0.93564999999999998</v>
      </c>
      <c r="F443" s="147">
        <f>IF(F441&lt;78,'VTG EFF'!$C$5/100,VLOOKUP(F441,'VTG EFF'!$B$5:$G$87,2,FALSE)/100)</f>
        <v>0.93564999999999998</v>
      </c>
      <c r="G443" s="147">
        <f>IF(G441&lt;78,'VTG EFF'!$C$5/100,VLOOKUP(G441,'VTG EFF'!$B$5:$G$87,2,FALSE)/100)</f>
        <v>0.93941666666666668</v>
      </c>
      <c r="H443" s="147">
        <f>IF(H441&lt;78,'VTG EFF'!$C$5/100,VLOOKUP(H441,'VTG EFF'!$B$5:$G$87,2,FALSE)/100)</f>
        <v>0.93941666666666668</v>
      </c>
      <c r="I443" s="147">
        <f>IF(I441&lt;78,'VTG EFF'!$C$5/100,VLOOKUP(I441,'VTG EFF'!$B$5:$G$87,2,FALSE)/100)</f>
        <v>0.94129999999999991</v>
      </c>
      <c r="J443" s="147">
        <f>IF(J441&lt;78,'VTG EFF'!$C$5/100,VLOOKUP(J441,'VTG EFF'!$B$5:$G$87,2,FALSE)/100)</f>
        <v>0.94695000000000007</v>
      </c>
      <c r="K443" s="147">
        <f>IF(K441&lt;78,'VTG EFF'!$C$5/100,VLOOKUP(K441,'VTG EFF'!$B$5:$G$87,2,FALSE)/100)</f>
        <v>0.9526</v>
      </c>
      <c r="L443" s="147">
        <f>IF(L441&lt;78,'VTG EFF'!$C$5/100,VLOOKUP(L441,'VTG EFF'!$B$5:$G$87,2,FALSE)/100)</f>
        <v>0.95825000000000005</v>
      </c>
      <c r="M443" s="147">
        <f>IF(M441&lt;78,'VTG EFF'!$C$5/100,VLOOKUP(M441,'VTG EFF'!$B$5:$G$87,2,FALSE)/100)</f>
        <v>0.96578333333333333</v>
      </c>
      <c r="N443" s="147">
        <f>IF(N441&lt;78,'VTG EFF'!$C$5/100,VLOOKUP(N441,'VTG EFF'!$B$5:$G$87,2,FALSE)/100)</f>
        <v>0.97614999999999996</v>
      </c>
      <c r="O443" s="147">
        <f>IF(O441&lt;78,'VTG EFF'!$C$5/100,VLOOKUP(O441,'VTG EFF'!$B$5:$G$87,2,FALSE)/100)</f>
        <v>0.97730000000000006</v>
      </c>
      <c r="P443" s="147">
        <f>IF(P441&lt;78,'VTG EFF'!$C$5/100,VLOOKUP(P441,'VTG EFF'!$B$5:$G$87,2,FALSE)/100)</f>
        <v>0.97959999999999992</v>
      </c>
      <c r="Q443" s="147">
        <f>IF(Q441&lt;78,'VTG EFF'!$C$5/100,VLOOKUP(Q441,'VTG EFF'!$B$5:$G$87,2,FALSE)/100)</f>
        <v>0.97730000000000006</v>
      </c>
      <c r="R443" s="147">
        <f>IF(R441&lt;78,'VTG EFF'!$C$5/100,VLOOKUP(R441,'VTG EFF'!$B$5:$G$87,2,FALSE)/100)</f>
        <v>0.97614999999999996</v>
      </c>
      <c r="S443" s="147">
        <f>IF(S441&lt;78,'VTG EFF'!$C$5/100,VLOOKUP(S441,'VTG EFF'!$B$5:$G$87,2,FALSE)/100)</f>
        <v>0.96578333333333333</v>
      </c>
      <c r="T443" s="147">
        <f>IF(T441&lt;78,'VTG EFF'!$C$5/100,VLOOKUP(T441,'VTG EFF'!$B$5:$G$87,2,FALSE)/100)</f>
        <v>0.96201666666666663</v>
      </c>
      <c r="U443" s="147">
        <f>IF(U441&lt;78,'VTG EFF'!$C$5/100,VLOOKUP(U441,'VTG EFF'!$B$5:$G$87,2,FALSE)/100)</f>
        <v>0.9563666666666667</v>
      </c>
      <c r="V443" s="147">
        <f>IF(V441&lt;78,'VTG EFF'!$C$5/100,VLOOKUP(V441,'VTG EFF'!$B$5:$G$87,2,FALSE)/100)</f>
        <v>0.9526</v>
      </c>
      <c r="W443" s="147">
        <f>IF(W441&lt;78,'VTG EFF'!$C$5/100,VLOOKUP(W441,'VTG EFF'!$B$5:$G$87,2,FALSE)/100)</f>
        <v>0.95071666666666677</v>
      </c>
      <c r="X443" s="147">
        <f>IF(X441&lt;78,'VTG EFF'!$C$5/100,VLOOKUP(X441,'VTG EFF'!$B$5:$G$87,2,FALSE)/100)</f>
        <v>0.94695000000000007</v>
      </c>
      <c r="Y443" s="147">
        <f>IF(Y441&lt;78,'VTG EFF'!$C$5/100,VLOOKUP(Y441,'VTG EFF'!$B$5:$G$87,2,FALSE)/100)</f>
        <v>0.94506666666666672</v>
      </c>
    </row>
    <row r="444" spans="1:25" x14ac:dyDescent="0.2">
      <c r="A444" s="302" t="s">
        <v>240</v>
      </c>
      <c r="B444" s="303"/>
      <c r="C444" s="303"/>
      <c r="D444" s="303"/>
      <c r="E444" s="303"/>
      <c r="F444" s="303"/>
      <c r="G444" s="303"/>
      <c r="H444" s="303"/>
      <c r="I444" s="303"/>
      <c r="J444" s="303"/>
      <c r="K444" s="303"/>
      <c r="L444" s="303"/>
      <c r="M444" s="303"/>
      <c r="N444" s="303"/>
      <c r="O444" s="303"/>
      <c r="P444" s="303"/>
      <c r="Q444" s="303"/>
      <c r="R444" s="303"/>
      <c r="S444" s="303"/>
      <c r="T444" s="303"/>
      <c r="U444" s="303"/>
      <c r="V444" s="303"/>
      <c r="W444" s="303"/>
      <c r="X444" s="303"/>
      <c r="Y444" s="304"/>
    </row>
    <row r="445" spans="1:25" x14ac:dyDescent="0.2">
      <c r="A445" s="133"/>
      <c r="B445" s="147">
        <f>IF(B441&lt;78,'VTG EFF'!$C$5/100,VLOOKUP(B441,'VTG EFF'!$B$5:$G$87,3,FALSE)/100)</f>
        <v>0.93599999999999994</v>
      </c>
      <c r="C445" s="147">
        <f>IF(C441&lt;78,'VTG EFF'!$C$5/100,VLOOKUP(C441,'VTG EFF'!$B$5:$G$87,3,FALSE)/100)</f>
        <v>0.9341666666666667</v>
      </c>
      <c r="D445" s="147">
        <f>IF(D441&lt;78,'VTG EFF'!$C$5/100,VLOOKUP(D441,'VTG EFF'!$B$5:$G$87,3,FALSE)/100)</f>
        <v>0.9341666666666667</v>
      </c>
      <c r="E445" s="147">
        <f>IF(E441&lt;78,'VTG EFF'!$C$5/100,VLOOKUP(E441,'VTG EFF'!$B$5:$G$87,3,FALSE)/100)</f>
        <v>0.93049999999999999</v>
      </c>
      <c r="F445" s="147">
        <f>IF(F441&lt;78,'VTG EFF'!$C$5/100,VLOOKUP(F441,'VTG EFF'!$B$5:$G$87,3,FALSE)/100)</f>
        <v>0.93049999999999999</v>
      </c>
      <c r="G445" s="147">
        <f>IF(G441&lt;78,'VTG EFF'!$C$5/100,VLOOKUP(G441,'VTG EFF'!$B$5:$G$87,3,FALSE)/100)</f>
        <v>0.9341666666666667</v>
      </c>
      <c r="H445" s="147">
        <f>IF(H441&lt;78,'VTG EFF'!$C$5/100,VLOOKUP(H441,'VTG EFF'!$B$5:$G$87,3,FALSE)/100)</f>
        <v>0.9341666666666667</v>
      </c>
      <c r="I445" s="147">
        <f>IF(I441&lt;78,'VTG EFF'!$C$5/100,VLOOKUP(I441,'VTG EFF'!$B$5:$G$87,3,FALSE)/100)</f>
        <v>0.93599999999999994</v>
      </c>
      <c r="J445" s="147">
        <f>IF(J441&lt;78,'VTG EFF'!$C$5/100,VLOOKUP(J441,'VTG EFF'!$B$5:$G$87,3,FALSE)/100)</f>
        <v>0.9415</v>
      </c>
      <c r="K445" s="147">
        <f>IF(K441&lt;78,'VTG EFF'!$C$5/100,VLOOKUP(K441,'VTG EFF'!$B$5:$G$87,3,FALSE)/100)</f>
        <v>0.94700000000000006</v>
      </c>
      <c r="L445" s="147">
        <f>IF(L441&lt;78,'VTG EFF'!$C$5/100,VLOOKUP(L441,'VTG EFF'!$B$5:$G$87,3,FALSE)/100)</f>
        <v>0.95250000000000001</v>
      </c>
      <c r="M445" s="147">
        <f>IF(M441&lt;78,'VTG EFF'!$C$5/100,VLOOKUP(M441,'VTG EFF'!$B$5:$G$87,3,FALSE)/100)</f>
        <v>0.95983333333333332</v>
      </c>
      <c r="N445" s="147">
        <f>IF(N441&lt;78,'VTG EFF'!$C$5/100,VLOOKUP(N441,'VTG EFF'!$B$5:$G$87,3,FALSE)/100)</f>
        <v>0.96920000000000006</v>
      </c>
      <c r="O445" s="147">
        <f>IF(O441&lt;78,'VTG EFF'!$C$5/100,VLOOKUP(O441,'VTG EFF'!$B$5:$G$87,3,FALSE)/100)</f>
        <v>0.97039999999999993</v>
      </c>
      <c r="P445" s="147">
        <f>IF(P441&lt;78,'VTG EFF'!$C$5/100,VLOOKUP(P441,'VTG EFF'!$B$5:$G$87,3,FALSE)/100)</f>
        <v>0.9728</v>
      </c>
      <c r="Q445" s="147">
        <f>IF(Q441&lt;78,'VTG EFF'!$C$5/100,VLOOKUP(Q441,'VTG EFF'!$B$5:$G$87,3,FALSE)/100)</f>
        <v>0.97039999999999993</v>
      </c>
      <c r="R445" s="147">
        <f>IF(R441&lt;78,'VTG EFF'!$C$5/100,VLOOKUP(R441,'VTG EFF'!$B$5:$G$87,3,FALSE)/100)</f>
        <v>0.96920000000000006</v>
      </c>
      <c r="S445" s="147">
        <f>IF(S441&lt;78,'VTG EFF'!$C$5/100,VLOOKUP(S441,'VTG EFF'!$B$5:$G$87,3,FALSE)/100)</f>
        <v>0.95983333333333332</v>
      </c>
      <c r="T445" s="147">
        <f>IF(T441&lt;78,'VTG EFF'!$C$5/100,VLOOKUP(T441,'VTG EFF'!$B$5:$G$87,3,FALSE)/100)</f>
        <v>0.95616666666666661</v>
      </c>
      <c r="U445" s="147">
        <f>IF(U441&lt;78,'VTG EFF'!$C$5/100,VLOOKUP(U441,'VTG EFF'!$B$5:$G$87,3,FALSE)/100)</f>
        <v>0.95066666666666666</v>
      </c>
      <c r="V445" s="147">
        <f>IF(V441&lt;78,'VTG EFF'!$C$5/100,VLOOKUP(V441,'VTG EFF'!$B$5:$G$87,3,FALSE)/100)</f>
        <v>0.94700000000000006</v>
      </c>
      <c r="W445" s="147">
        <f>IF(W441&lt;78,'VTG EFF'!$C$5/100,VLOOKUP(W441,'VTG EFF'!$B$5:$G$87,3,FALSE)/100)</f>
        <v>0.94516666666666671</v>
      </c>
      <c r="X445" s="147">
        <f>IF(X441&lt;78,'VTG EFF'!$C$5/100,VLOOKUP(X441,'VTG EFF'!$B$5:$G$87,3,FALSE)/100)</f>
        <v>0.9415</v>
      </c>
      <c r="Y445" s="147">
        <f>IF(Y441&lt;78,'VTG EFF'!$C$5/100,VLOOKUP(Y441,'VTG EFF'!$B$5:$G$87,3,FALSE)/100)</f>
        <v>0.93966666666666665</v>
      </c>
    </row>
    <row r="446" spans="1:25" x14ac:dyDescent="0.2">
      <c r="A446" s="302" t="s">
        <v>242</v>
      </c>
      <c r="B446" s="303"/>
      <c r="C446" s="303"/>
      <c r="D446" s="303"/>
      <c r="E446" s="303"/>
      <c r="F446" s="303"/>
      <c r="G446" s="303"/>
      <c r="H446" s="303"/>
      <c r="I446" s="303"/>
      <c r="J446" s="303"/>
      <c r="K446" s="303"/>
      <c r="L446" s="303"/>
      <c r="M446" s="303"/>
      <c r="N446" s="303"/>
      <c r="O446" s="303"/>
      <c r="P446" s="303"/>
      <c r="Q446" s="303"/>
      <c r="R446" s="303"/>
      <c r="S446" s="303"/>
      <c r="T446" s="303"/>
      <c r="U446" s="303"/>
      <c r="V446" s="303"/>
      <c r="W446" s="303"/>
      <c r="X446" s="303"/>
      <c r="Y446" s="304"/>
    </row>
    <row r="447" spans="1:25" x14ac:dyDescent="0.2">
      <c r="A447" s="133"/>
      <c r="B447" s="147">
        <f>IF(B441&lt;78,'VTG EFF'!$C$5/100,VLOOKUP(B441,'VTG EFF'!$B$5:$G$87,4,FALSE)/100)</f>
        <v>0.92870000000000008</v>
      </c>
      <c r="C447" s="147">
        <f>IF(C441&lt;78,'VTG EFF'!$C$5/100,VLOOKUP(C441,'VTG EFF'!$B$5:$G$87,4,FALSE)/100)</f>
        <v>0.92691666666666661</v>
      </c>
      <c r="D447" s="147">
        <f>IF(D441&lt;78,'VTG EFF'!$C$5/100,VLOOKUP(D441,'VTG EFF'!$B$5:$G$87,4,FALSE)/100)</f>
        <v>0.92691666666666661</v>
      </c>
      <c r="E447" s="147">
        <f>IF(E441&lt;78,'VTG EFF'!$C$5/100,VLOOKUP(E441,'VTG EFF'!$B$5:$G$87,4,FALSE)/100)</f>
        <v>0.92334999999999989</v>
      </c>
      <c r="F447" s="147">
        <f>IF(F441&lt;78,'VTG EFF'!$C$5/100,VLOOKUP(F441,'VTG EFF'!$B$5:$G$87,4,FALSE)/100)</f>
        <v>0.92334999999999989</v>
      </c>
      <c r="G447" s="147">
        <f>IF(G441&lt;78,'VTG EFF'!$C$5/100,VLOOKUP(G441,'VTG EFF'!$B$5:$G$87,4,FALSE)/100)</f>
        <v>0.92691666666666661</v>
      </c>
      <c r="H447" s="147">
        <f>IF(H441&lt;78,'VTG EFF'!$C$5/100,VLOOKUP(H441,'VTG EFF'!$B$5:$G$87,4,FALSE)/100)</f>
        <v>0.92691666666666661</v>
      </c>
      <c r="I447" s="147">
        <f>IF(I441&lt;78,'VTG EFF'!$C$5/100,VLOOKUP(I441,'VTG EFF'!$B$5:$G$87,4,FALSE)/100)</f>
        <v>0.92870000000000008</v>
      </c>
      <c r="J447" s="147">
        <f>IF(J441&lt;78,'VTG EFF'!$C$5/100,VLOOKUP(J441,'VTG EFF'!$B$5:$G$87,4,FALSE)/100)</f>
        <v>0.93405000000000005</v>
      </c>
      <c r="K447" s="147">
        <f>IF(K441&lt;78,'VTG EFF'!$C$5/100,VLOOKUP(K441,'VTG EFF'!$B$5:$G$87,4,FALSE)/100)</f>
        <v>0.93940000000000001</v>
      </c>
      <c r="L447" s="147">
        <f>IF(L441&lt;78,'VTG EFF'!$C$5/100,VLOOKUP(L441,'VTG EFF'!$B$5:$G$87,4,FALSE)/100)</f>
        <v>0.94474999999999998</v>
      </c>
      <c r="M447" s="147">
        <f>IF(M441&lt;78,'VTG EFF'!$C$5/100,VLOOKUP(M441,'VTG EFF'!$B$5:$G$87,4,FALSE)/100)</f>
        <v>0.9518833333333333</v>
      </c>
      <c r="N447" s="147">
        <f>IF(N441&lt;78,'VTG EFF'!$C$5/100,VLOOKUP(N441,'VTG EFF'!$B$5:$G$87,4,FALSE)/100)</f>
        <v>0.96025000000000005</v>
      </c>
      <c r="O447" s="147">
        <f>IF(O441&lt;78,'VTG EFF'!$C$5/100,VLOOKUP(O441,'VTG EFF'!$B$5:$G$87,4,FALSE)/100)</f>
        <v>0.96150000000000002</v>
      </c>
      <c r="P447" s="147">
        <f>IF(P441&lt;78,'VTG EFF'!$C$5/100,VLOOKUP(P441,'VTG EFF'!$B$5:$G$87,4,FALSE)/100)</f>
        <v>0.96400000000000008</v>
      </c>
      <c r="Q447" s="147">
        <f>IF(Q441&lt;78,'VTG EFF'!$C$5/100,VLOOKUP(Q441,'VTG EFF'!$B$5:$G$87,4,FALSE)/100)</f>
        <v>0.96150000000000002</v>
      </c>
      <c r="R447" s="147">
        <f>IF(R441&lt;78,'VTG EFF'!$C$5/100,VLOOKUP(R441,'VTG EFF'!$B$5:$G$87,4,FALSE)/100)</f>
        <v>0.96025000000000005</v>
      </c>
      <c r="S447" s="147">
        <f>IF(S441&lt;78,'VTG EFF'!$C$5/100,VLOOKUP(S441,'VTG EFF'!$B$5:$G$87,4,FALSE)/100)</f>
        <v>0.9518833333333333</v>
      </c>
      <c r="T447" s="147">
        <f>IF(T441&lt;78,'VTG EFF'!$C$5/100,VLOOKUP(T441,'VTG EFF'!$B$5:$G$87,4,FALSE)/100)</f>
        <v>0.94831666666666659</v>
      </c>
      <c r="U447" s="147">
        <f>IF(U441&lt;78,'VTG EFF'!$C$5/100,VLOOKUP(U441,'VTG EFF'!$B$5:$G$87,4,FALSE)/100)</f>
        <v>0.94296666666666662</v>
      </c>
      <c r="V447" s="147">
        <f>IF(V441&lt;78,'VTG EFF'!$C$5/100,VLOOKUP(V441,'VTG EFF'!$B$5:$G$87,4,FALSE)/100)</f>
        <v>0.93940000000000001</v>
      </c>
      <c r="W447" s="147">
        <f>IF(W441&lt;78,'VTG EFF'!$C$5/100,VLOOKUP(W441,'VTG EFF'!$B$5:$G$87,4,FALSE)/100)</f>
        <v>0.93761666666666665</v>
      </c>
      <c r="X447" s="147">
        <f>IF(X441&lt;78,'VTG EFF'!$C$5/100,VLOOKUP(X441,'VTG EFF'!$B$5:$G$87,4,FALSE)/100)</f>
        <v>0.93405000000000005</v>
      </c>
      <c r="Y447" s="147">
        <f>IF(Y441&lt;78,'VTG EFF'!$C$5/100,VLOOKUP(Y441,'VTG EFF'!$B$5:$G$87,4,FALSE)/100)</f>
        <v>0.93226666666666658</v>
      </c>
    </row>
    <row r="448" spans="1:25" x14ac:dyDescent="0.2">
      <c r="A448" s="302" t="s">
        <v>243</v>
      </c>
      <c r="B448" s="303"/>
      <c r="C448" s="303"/>
      <c r="D448" s="303"/>
      <c r="E448" s="303"/>
      <c r="F448" s="303"/>
      <c r="G448" s="303"/>
      <c r="H448" s="303"/>
      <c r="I448" s="303"/>
      <c r="J448" s="303"/>
      <c r="K448" s="303"/>
      <c r="L448" s="303"/>
      <c r="M448" s="303"/>
      <c r="N448" s="303"/>
      <c r="O448" s="303"/>
      <c r="P448" s="303"/>
      <c r="Q448" s="303"/>
      <c r="R448" s="303"/>
      <c r="S448" s="303"/>
      <c r="T448" s="303"/>
      <c r="U448" s="303"/>
      <c r="V448" s="303"/>
      <c r="W448" s="303"/>
      <c r="X448" s="303"/>
      <c r="Y448" s="304"/>
    </row>
    <row r="449" spans="1:25" x14ac:dyDescent="0.2">
      <c r="A449" s="133"/>
      <c r="B449" s="147">
        <f>IF(B441&lt;78,'VTG EFF'!$C$5/100,VLOOKUP(B441,'VTG EFF'!$B$5:$G$87,5,FALSE)/100)</f>
        <v>0.91960000000000008</v>
      </c>
      <c r="C449" s="147">
        <f>IF(C441&lt;78,'VTG EFF'!$C$5/100,VLOOKUP(C441,'VTG EFF'!$B$5:$G$87,5,FALSE)/100)</f>
        <v>0.91783333333333328</v>
      </c>
      <c r="D449" s="147">
        <f>IF(D441&lt;78,'VTG EFF'!$C$5/100,VLOOKUP(D441,'VTG EFF'!$B$5:$G$87,5,FALSE)/100)</f>
        <v>0.91783333333333328</v>
      </c>
      <c r="E449" s="147">
        <f>IF(E441&lt;78,'VTG EFF'!$C$5/100,VLOOKUP(E441,'VTG EFF'!$B$5:$G$87,5,FALSE)/100)</f>
        <v>0.91430000000000011</v>
      </c>
      <c r="F449" s="147">
        <f>IF(F441&lt;78,'VTG EFF'!$C$5/100,VLOOKUP(F441,'VTG EFF'!$B$5:$G$87,5,FALSE)/100)</f>
        <v>0.91430000000000011</v>
      </c>
      <c r="G449" s="147">
        <f>IF(G441&lt;78,'VTG EFF'!$C$5/100,VLOOKUP(G441,'VTG EFF'!$B$5:$G$87,5,FALSE)/100)</f>
        <v>0.91783333333333328</v>
      </c>
      <c r="H449" s="147">
        <f>IF(H441&lt;78,'VTG EFF'!$C$5/100,VLOOKUP(H441,'VTG EFF'!$B$5:$G$87,5,FALSE)/100)</f>
        <v>0.91783333333333328</v>
      </c>
      <c r="I449" s="147">
        <f>IF(I441&lt;78,'VTG EFF'!$C$5/100,VLOOKUP(I441,'VTG EFF'!$B$5:$G$87,5,FALSE)/100)</f>
        <v>0.91960000000000008</v>
      </c>
      <c r="J449" s="147">
        <f>IF(J441&lt;78,'VTG EFF'!$C$5/100,VLOOKUP(J441,'VTG EFF'!$B$5:$G$87,5,FALSE)/100)</f>
        <v>0.92489999999999994</v>
      </c>
      <c r="K449" s="147">
        <f>IF(K441&lt;78,'VTG EFF'!$C$5/100,VLOOKUP(K441,'VTG EFF'!$B$5:$G$87,5,FALSE)/100)</f>
        <v>0.93019999999999992</v>
      </c>
      <c r="L449" s="147">
        <f>IF(L441&lt;78,'VTG EFF'!$C$5/100,VLOOKUP(L441,'VTG EFF'!$B$5:$G$87,5,FALSE)/100)</f>
        <v>0.9355</v>
      </c>
      <c r="M449" s="147">
        <f>IF(M441&lt;78,'VTG EFF'!$C$5/100,VLOOKUP(M441,'VTG EFF'!$B$5:$G$87,5,FALSE)/100)</f>
        <v>0.94256666666666655</v>
      </c>
      <c r="N449" s="147">
        <f>IF(N441&lt;78,'VTG EFF'!$C$5/100,VLOOKUP(N441,'VTG EFF'!$B$5:$G$87,5,FALSE)/100)</f>
        <v>0.94759999999999989</v>
      </c>
      <c r="O449" s="147">
        <f>IF(O441&lt;78,'VTG EFF'!$C$5/100,VLOOKUP(O441,'VTG EFF'!$B$5:$G$87,5,FALSE)/100)</f>
        <v>0.94919999999999982</v>
      </c>
      <c r="P449" s="147">
        <f>IF(P441&lt;78,'VTG EFF'!$C$5/100,VLOOKUP(P441,'VTG EFF'!$B$5:$G$87,5,FALSE)/100)</f>
        <v>0.95239999999999991</v>
      </c>
      <c r="Q449" s="147">
        <f>IF(Q441&lt;78,'VTG EFF'!$C$5/100,VLOOKUP(Q441,'VTG EFF'!$B$5:$G$87,5,FALSE)/100)</f>
        <v>0.94919999999999982</v>
      </c>
      <c r="R449" s="147">
        <f>IF(R441&lt;78,'VTG EFF'!$C$5/100,VLOOKUP(R441,'VTG EFF'!$B$5:$G$87,5,FALSE)/100)</f>
        <v>0.94759999999999989</v>
      </c>
      <c r="S449" s="147">
        <f>IF(S441&lt;78,'VTG EFF'!$C$5/100,VLOOKUP(S441,'VTG EFF'!$B$5:$G$87,5,FALSE)/100)</f>
        <v>0.94256666666666655</v>
      </c>
      <c r="T449" s="147">
        <f>IF(T441&lt;78,'VTG EFF'!$C$5/100,VLOOKUP(T441,'VTG EFF'!$B$5:$G$87,5,FALSE)/100)</f>
        <v>0.93903333333333339</v>
      </c>
      <c r="U449" s="147">
        <f>IF(U441&lt;78,'VTG EFF'!$C$5/100,VLOOKUP(U441,'VTG EFF'!$B$5:$G$87,5,FALSE)/100)</f>
        <v>0.9337333333333333</v>
      </c>
      <c r="V449" s="147">
        <f>IF(V441&lt;78,'VTG EFF'!$C$5/100,VLOOKUP(V441,'VTG EFF'!$B$5:$G$87,5,FALSE)/100)</f>
        <v>0.93019999999999992</v>
      </c>
      <c r="W449" s="147">
        <f>IF(W441&lt;78,'VTG EFF'!$C$5/100,VLOOKUP(W441,'VTG EFF'!$B$5:$G$87,5,FALSE)/100)</f>
        <v>0.92843333333333333</v>
      </c>
      <c r="X449" s="147">
        <f>IF(X441&lt;78,'VTG EFF'!$C$5/100,VLOOKUP(X441,'VTG EFF'!$B$5:$G$87,5,FALSE)/100)</f>
        <v>0.92489999999999994</v>
      </c>
      <c r="Y449" s="147">
        <f>IF(Y441&lt;78,'VTG EFF'!$C$5/100,VLOOKUP(Y441,'VTG EFF'!$B$5:$G$87,5,FALSE)/100)</f>
        <v>0.92313333333333336</v>
      </c>
    </row>
    <row r="450" spans="1:25" x14ac:dyDescent="0.2">
      <c r="A450" s="302" t="s">
        <v>244</v>
      </c>
      <c r="B450" s="303"/>
      <c r="C450" s="303"/>
      <c r="D450" s="303"/>
      <c r="E450" s="303"/>
      <c r="F450" s="303"/>
      <c r="G450" s="303"/>
      <c r="H450" s="303"/>
      <c r="I450" s="303"/>
      <c r="J450" s="303"/>
      <c r="K450" s="303"/>
      <c r="L450" s="303"/>
      <c r="M450" s="303"/>
      <c r="N450" s="303"/>
      <c r="O450" s="303"/>
      <c r="P450" s="303"/>
      <c r="Q450" s="303"/>
      <c r="R450" s="303"/>
      <c r="S450" s="303"/>
      <c r="T450" s="303"/>
      <c r="U450" s="303"/>
      <c r="V450" s="303"/>
      <c r="W450" s="303"/>
      <c r="X450" s="303"/>
      <c r="Y450" s="304"/>
    </row>
    <row r="451" spans="1:25" x14ac:dyDescent="0.2">
      <c r="A451" s="133"/>
      <c r="B451" s="147">
        <f>IF(B441&lt;78,'VTG EFF'!$C$5/100,VLOOKUP(B441,'VTG EFF'!$B$5:$G$87,6,FALSE)/100)</f>
        <v>0.91020000000000001</v>
      </c>
      <c r="C451" s="147">
        <f>IF(C441&lt;78,'VTG EFF'!$C$5/100,VLOOKUP(C441,'VTG EFF'!$B$5:$G$87,6,FALSE)/100)</f>
        <v>0.90849999999999997</v>
      </c>
      <c r="D451" s="147">
        <f>IF(D441&lt;78,'VTG EFF'!$C$5/100,VLOOKUP(D441,'VTG EFF'!$B$5:$G$87,6,FALSE)/100)</f>
        <v>0.90849999999999997</v>
      </c>
      <c r="E451" s="147">
        <f>IF(E441&lt;78,'VTG EFF'!$C$5/100,VLOOKUP(E441,'VTG EFF'!$B$5:$G$87,6,FALSE)/100)</f>
        <v>0.90510000000000002</v>
      </c>
      <c r="F451" s="147">
        <f>IF(F441&lt;78,'VTG EFF'!$C$5/100,VLOOKUP(F441,'VTG EFF'!$B$5:$G$87,6,FALSE)/100)</f>
        <v>0.90510000000000002</v>
      </c>
      <c r="G451" s="147">
        <f>IF(G441&lt;78,'VTG EFF'!$C$5/100,VLOOKUP(G441,'VTG EFF'!$B$5:$G$87,6,FALSE)/100)</f>
        <v>0.90849999999999997</v>
      </c>
      <c r="H451" s="147">
        <f>IF(H441&lt;78,'VTG EFF'!$C$5/100,VLOOKUP(H441,'VTG EFF'!$B$5:$G$87,6,FALSE)/100)</f>
        <v>0.90849999999999997</v>
      </c>
      <c r="I451" s="147">
        <f>IF(I441&lt;78,'VTG EFF'!$C$5/100,VLOOKUP(I441,'VTG EFF'!$B$5:$G$87,6,FALSE)/100)</f>
        <v>0.91020000000000001</v>
      </c>
      <c r="J451" s="147">
        <f>IF(J441&lt;78,'VTG EFF'!$C$5/100,VLOOKUP(J441,'VTG EFF'!$B$5:$G$87,6,FALSE)/100)</f>
        <v>0.9153</v>
      </c>
      <c r="K451" s="147">
        <f>IF(K441&lt;78,'VTG EFF'!$C$5/100,VLOOKUP(K441,'VTG EFF'!$B$5:$G$87,6,FALSE)/100)</f>
        <v>0.92039999999999988</v>
      </c>
      <c r="L451" s="147">
        <f>IF(L441&lt;78,'VTG EFF'!$C$5/100,VLOOKUP(L441,'VTG EFF'!$B$5:$G$87,6,FALSE)/100)</f>
        <v>0.92549999999999999</v>
      </c>
      <c r="M451" s="147">
        <f>IF(M441&lt;78,'VTG EFF'!$C$5/100,VLOOKUP(M441,'VTG EFF'!$B$5:$G$87,6,FALSE)/100)</f>
        <v>0.93229999999999991</v>
      </c>
      <c r="N451" s="147">
        <f>IF(N441&lt;78,'VTG EFF'!$C$5/100,VLOOKUP(N441,'VTG EFF'!$B$5:$G$87,6,FALSE)/100)</f>
        <v>0.93480000000000008</v>
      </c>
      <c r="O451" s="147">
        <f>IF(O441&lt;78,'VTG EFF'!$C$5/100,VLOOKUP(O441,'VTG EFF'!$B$5:$G$87,6,FALSE)/100)</f>
        <v>0.93659999999999999</v>
      </c>
      <c r="P451" s="147">
        <f>IF(P441&lt;78,'VTG EFF'!$C$5/100,VLOOKUP(P441,'VTG EFF'!$B$5:$G$87,6,FALSE)/100)</f>
        <v>0.94019999999999992</v>
      </c>
      <c r="Q451" s="147">
        <f>IF(Q441&lt;78,'VTG EFF'!$C$5/100,VLOOKUP(Q441,'VTG EFF'!$B$5:$G$87,6,FALSE)/100)</f>
        <v>0.93659999999999999</v>
      </c>
      <c r="R451" s="147">
        <f>IF(R441&lt;78,'VTG EFF'!$C$5/100,VLOOKUP(R441,'VTG EFF'!$B$5:$G$87,6,FALSE)/100)</f>
        <v>0.93480000000000008</v>
      </c>
      <c r="S451" s="147">
        <f>IF(S441&lt;78,'VTG EFF'!$C$5/100,VLOOKUP(S441,'VTG EFF'!$B$5:$G$87,6,FALSE)/100)</f>
        <v>0.93229999999999991</v>
      </c>
      <c r="T451" s="147">
        <f>IF(T441&lt;78,'VTG EFF'!$C$5/100,VLOOKUP(T441,'VTG EFF'!$B$5:$G$87,6,FALSE)/100)</f>
        <v>0.92890000000000006</v>
      </c>
      <c r="U451" s="147">
        <f>IF(U441&lt;78,'VTG EFF'!$C$5/100,VLOOKUP(U441,'VTG EFF'!$B$5:$G$87,6,FALSE)/100)</f>
        <v>0.92379999999999995</v>
      </c>
      <c r="V451" s="147">
        <f>IF(V441&lt;78,'VTG EFF'!$C$5/100,VLOOKUP(V441,'VTG EFF'!$B$5:$G$87,6,FALSE)/100)</f>
        <v>0.92039999999999988</v>
      </c>
      <c r="W451" s="147">
        <f>IF(W441&lt;78,'VTG EFF'!$C$5/100,VLOOKUP(W441,'VTG EFF'!$B$5:$G$87,6,FALSE)/100)</f>
        <v>0.91870000000000007</v>
      </c>
      <c r="X451" s="147">
        <f>IF(X441&lt;78,'VTG EFF'!$C$5/100,VLOOKUP(X441,'VTG EFF'!$B$5:$G$87,6,FALSE)/100)</f>
        <v>0.9153</v>
      </c>
      <c r="Y451" s="147">
        <f>IF(Y441&lt;78,'VTG EFF'!$C$5/100,VLOOKUP(Y441,'VTG EFF'!$B$5:$G$87,6,FALSE)/100)</f>
        <v>0.91359999999999997</v>
      </c>
    </row>
    <row r="452" spans="1:25" x14ac:dyDescent="0.2">
      <c r="A452" s="305" t="s">
        <v>228</v>
      </c>
      <c r="B452" s="306"/>
      <c r="C452" s="306"/>
      <c r="D452" s="306"/>
      <c r="E452" s="30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306"/>
      <c r="R452" s="306"/>
      <c r="S452" s="306"/>
      <c r="T452" s="306"/>
      <c r="U452" s="306"/>
      <c r="V452" s="306"/>
      <c r="W452" s="306"/>
      <c r="X452" s="306"/>
      <c r="Y452" s="307"/>
    </row>
    <row r="453" spans="1:25" x14ac:dyDescent="0.2">
      <c r="A453" s="133"/>
      <c r="B453" s="135">
        <f>IF(B441=0,0,VLOOKUP(B437,'BLD LOAD'!$B$4:$C$104,2,FALSE))</f>
        <v>7397260.2739726026</v>
      </c>
      <c r="C453" s="135">
        <f>IF(C441=0,0,VLOOKUP(C437,'BLD LOAD'!$B$4:$C$104,2,FALSE))</f>
        <v>7561643.8356164386</v>
      </c>
      <c r="D453" s="135">
        <f>IF(D441=0,0,VLOOKUP(D437,'BLD LOAD'!$B$4:$C$104,2,FALSE))</f>
        <v>7561643.8356164386</v>
      </c>
      <c r="E453" s="135">
        <f>IF(E441=0,0,VLOOKUP(E437,'BLD LOAD'!$B$4:$C$104,2,FALSE))</f>
        <v>7726027.3972602738</v>
      </c>
      <c r="F453" s="135">
        <f>IF(F441=0,0,VLOOKUP(F437,'BLD LOAD'!$B$4:$C$104,2,FALSE))</f>
        <v>7726027.3972602738</v>
      </c>
      <c r="G453" s="135">
        <f>IF(G441=0,0,VLOOKUP(G437,'BLD LOAD'!$B$4:$C$104,2,FALSE))</f>
        <v>7561643.8356164386</v>
      </c>
      <c r="H453" s="135">
        <f>IF(H441=0,0,VLOOKUP(H437,'BLD LOAD'!$B$4:$C$104,2,FALSE))</f>
        <v>7561643.8356164386</v>
      </c>
      <c r="I453" s="135">
        <f>IF(I441=0,0,VLOOKUP(I437,'BLD LOAD'!$B$4:$C$104,2,FALSE))</f>
        <v>7397260.2739726026</v>
      </c>
      <c r="J453" s="135">
        <f>IF(J441=0,0,VLOOKUP(J437,'BLD LOAD'!$B$4:$C$104,2,FALSE))</f>
        <v>7068493.1506849313</v>
      </c>
      <c r="K453" s="135">
        <f>IF(K441=0,0,VLOOKUP(K437,'BLD LOAD'!$B$4:$C$104,2,FALSE))</f>
        <v>6739726.0273972601</v>
      </c>
      <c r="L453" s="135">
        <f>IF(L441=0,0,VLOOKUP(L437,'BLD LOAD'!$B$4:$C$104,2,FALSE))</f>
        <v>6410958.9041095888</v>
      </c>
      <c r="M453" s="135">
        <f>IF(M441=0,0,VLOOKUP(M437,'BLD LOAD'!$B$4:$C$104,2,FALSE))</f>
        <v>5917808.2191780824</v>
      </c>
      <c r="N453" s="135">
        <f>IF(N441=0,0,VLOOKUP(N437,'BLD LOAD'!$B$4:$C$104,2,FALSE))</f>
        <v>5753424.6575342463</v>
      </c>
      <c r="O453" s="135">
        <f>IF(O441=0,0,VLOOKUP(O437,'BLD LOAD'!$B$4:$C$104,2,FALSE))</f>
        <v>5589041.0958904112</v>
      </c>
      <c r="P453" s="135">
        <f>IF(P441=0,0,VLOOKUP(P437,'BLD LOAD'!$B$4:$C$104,2,FALSE))</f>
        <v>5424657.5342465751</v>
      </c>
      <c r="Q453" s="135">
        <f>IF(Q441=0,0,VLOOKUP(Q437,'BLD LOAD'!$B$4:$C$104,2,FALSE))</f>
        <v>5589041.0958904112</v>
      </c>
      <c r="R453" s="135">
        <f>IF(R441=0,0,VLOOKUP(R437,'BLD LOAD'!$B$4:$C$104,2,FALSE))</f>
        <v>5753424.6575342463</v>
      </c>
      <c r="S453" s="135">
        <f>IF(S441=0,0,VLOOKUP(S437,'BLD LOAD'!$B$4:$C$104,2,FALSE))</f>
        <v>5917808.2191780824</v>
      </c>
      <c r="T453" s="135">
        <f>IF(T441=0,0,VLOOKUP(T437,'BLD LOAD'!$B$4:$C$104,2,FALSE))</f>
        <v>6246575.3424657537</v>
      </c>
      <c r="U453" s="135">
        <f>IF(U441=0,0,VLOOKUP(U437,'BLD LOAD'!$B$4:$C$104,2,FALSE))</f>
        <v>6575342.4657534249</v>
      </c>
      <c r="V453" s="135">
        <f>IF(V441=0,0,VLOOKUP(V437,'BLD LOAD'!$B$4:$C$104,2,FALSE))</f>
        <v>6739726.0273972601</v>
      </c>
      <c r="W453" s="135">
        <f>IF(W441=0,0,VLOOKUP(W437,'BLD LOAD'!$B$4:$C$104,2,FALSE))</f>
        <v>6904109.5890410962</v>
      </c>
      <c r="X453" s="135">
        <f>IF(X441=0,0,VLOOKUP(X437,'BLD LOAD'!$B$4:$C$104,2,FALSE))</f>
        <v>7068493.1506849313</v>
      </c>
      <c r="Y453" s="135">
        <f>IF(Y441=0,0,VLOOKUP(Y437,'BLD LOAD'!$B$4:$C$104,2,FALSE))</f>
        <v>7232876.7123287674</v>
      </c>
    </row>
    <row r="454" spans="1:25" x14ac:dyDescent="0.2">
      <c r="A454" s="305" t="s">
        <v>250</v>
      </c>
      <c r="B454" s="306"/>
      <c r="C454" s="306"/>
      <c r="D454" s="306"/>
      <c r="E454" s="30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306"/>
      <c r="R454" s="306"/>
      <c r="S454" s="306"/>
      <c r="T454" s="306"/>
      <c r="U454" s="306"/>
      <c r="V454" s="306"/>
      <c r="W454" s="306"/>
      <c r="X454" s="306"/>
      <c r="Y454" s="307"/>
    </row>
    <row r="455" spans="1:25" x14ac:dyDescent="0.2">
      <c r="A455" s="133"/>
      <c r="B455" s="135">
        <f>$K$3*B443*VLOOKUP(CALCULATOR!$C$21,'VTG EFF'!$P$4:$Q$10,2)*0.2</f>
        <v>3012160</v>
      </c>
      <c r="C455" s="135">
        <f>$K$3*C443*VLOOKUP(CALCULATOR!$C$21,'VTG EFF'!$P$4:$Q$10,2)*0.2</f>
        <v>3006133.3333333335</v>
      </c>
      <c r="D455" s="135">
        <f>$K$3*D443*VLOOKUP(CALCULATOR!$C$21,'VTG EFF'!$P$4:$Q$10,2)*0.2</f>
        <v>3006133.3333333335</v>
      </c>
      <c r="E455" s="135">
        <f>$K$3*E443*VLOOKUP(CALCULATOR!$C$21,'VTG EFF'!$P$4:$Q$10,2)*0.2</f>
        <v>2994080</v>
      </c>
      <c r="F455" s="135">
        <f>$K$3*F443*VLOOKUP(CALCULATOR!$C$21,'VTG EFF'!$P$4:$Q$10,2)*0.2</f>
        <v>2994080</v>
      </c>
      <c r="G455" s="135">
        <f>$K$3*G443*VLOOKUP(CALCULATOR!$C$21,'VTG EFF'!$P$4:$Q$10,2)*0.2</f>
        <v>3006133.3333333335</v>
      </c>
      <c r="H455" s="135">
        <f>$K$3*H443*VLOOKUP(CALCULATOR!$C$21,'VTG EFF'!$P$4:$Q$10,2)*0.2</f>
        <v>3006133.3333333335</v>
      </c>
      <c r="I455" s="135">
        <f>$K$3*I443*VLOOKUP(CALCULATOR!$C$21,'VTG EFF'!$P$4:$Q$10,2)*0.2</f>
        <v>3012160</v>
      </c>
      <c r="J455" s="135">
        <f>$K$3*J443*VLOOKUP(CALCULATOR!$C$21,'VTG EFF'!$P$4:$Q$10,2)*0.2</f>
        <v>3030240.0000000005</v>
      </c>
      <c r="K455" s="135">
        <f>$K$3*K443*VLOOKUP(CALCULATOR!$C$21,'VTG EFF'!$P$4:$Q$10,2)*0.2</f>
        <v>3048320</v>
      </c>
      <c r="L455" s="135">
        <f>$K$3*L443*VLOOKUP(CALCULATOR!$C$21,'VTG EFF'!$P$4:$Q$10,2)*0.2</f>
        <v>3066400</v>
      </c>
      <c r="M455" s="135">
        <f>$K$3*M443*VLOOKUP(CALCULATOR!$C$21,'VTG EFF'!$P$4:$Q$10,2)*0.2</f>
        <v>3090506.666666667</v>
      </c>
      <c r="N455" s="135">
        <f>$K$3*N443*VLOOKUP(CALCULATOR!$C$21,'VTG EFF'!$P$4:$Q$10,2)*0.2</f>
        <v>3123680</v>
      </c>
      <c r="O455" s="135">
        <f>$K$3*O443*VLOOKUP(CALCULATOR!$C$21,'VTG EFF'!$P$4:$Q$10,2)*0.2</f>
        <v>3127360</v>
      </c>
      <c r="P455" s="135">
        <f>$K$3*P443*VLOOKUP(CALCULATOR!$C$21,'VTG EFF'!$P$4:$Q$10,2)*0.2</f>
        <v>3134720</v>
      </c>
      <c r="Q455" s="135">
        <f>$K$3*Q443*VLOOKUP(CALCULATOR!$C$21,'VTG EFF'!$P$4:$Q$10,2)*0.2</f>
        <v>3127360</v>
      </c>
      <c r="R455" s="135">
        <f>$K$3*R443*VLOOKUP(CALCULATOR!$C$21,'VTG EFF'!$P$4:$Q$10,2)*0.2</f>
        <v>3123680</v>
      </c>
      <c r="S455" s="135">
        <f>$K$3*S443*VLOOKUP(CALCULATOR!$C$21,'VTG EFF'!$P$4:$Q$10,2)*0.2</f>
        <v>3090506.666666667</v>
      </c>
      <c r="T455" s="135">
        <f>$K$3*T443*VLOOKUP(CALCULATOR!$C$21,'VTG EFF'!$P$4:$Q$10,2)*0.2</f>
        <v>3078453.3333333335</v>
      </c>
      <c r="U455" s="135">
        <f>$K$3*U443*VLOOKUP(CALCULATOR!$C$21,'VTG EFF'!$P$4:$Q$10,2)*0.2</f>
        <v>3060373.333333334</v>
      </c>
      <c r="V455" s="135">
        <f>$K$3*V443*VLOOKUP(CALCULATOR!$C$21,'VTG EFF'!$P$4:$Q$10,2)*0.2</f>
        <v>3048320</v>
      </c>
      <c r="W455" s="135">
        <f>$K$3*W443*VLOOKUP(CALCULATOR!$C$21,'VTG EFF'!$P$4:$Q$10,2)*0.2</f>
        <v>3042293.333333334</v>
      </c>
      <c r="X455" s="135">
        <f>$K$3*X443*VLOOKUP(CALCULATOR!$C$21,'VTG EFF'!$P$4:$Q$10,2)*0.2</f>
        <v>3030240.0000000005</v>
      </c>
      <c r="Y455" s="135">
        <f>$K$3*Y443*VLOOKUP(CALCULATOR!$C$21,'VTG EFF'!$P$4:$Q$10,2)*0.2</f>
        <v>3024213.333333334</v>
      </c>
    </row>
    <row r="456" spans="1:25" x14ac:dyDescent="0.2">
      <c r="A456" s="305" t="s">
        <v>251</v>
      </c>
      <c r="B456" s="306"/>
      <c r="C456" s="306"/>
      <c r="D456" s="306"/>
      <c r="E456" s="30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306"/>
      <c r="R456" s="306"/>
      <c r="S456" s="306"/>
      <c r="T456" s="306"/>
      <c r="U456" s="306"/>
      <c r="V456" s="306"/>
      <c r="W456" s="306"/>
      <c r="X456" s="306"/>
      <c r="Y456" s="307"/>
    </row>
    <row r="457" spans="1:25" x14ac:dyDescent="0.2">
      <c r="A457" s="133"/>
      <c r="B457" s="135">
        <f>$K$3*B445*VLOOKUP(CALCULATOR!$C$21,'VTG EFF'!$P$4:$Q$10,2)*0.4</f>
        <v>5990400</v>
      </c>
      <c r="C457" s="135">
        <f>$K$3*C445*VLOOKUP(CALCULATOR!$C$21,'VTG EFF'!$P$4:$Q$10,2)*0.4</f>
        <v>5978666.6666666679</v>
      </c>
      <c r="D457" s="135">
        <f>$K$3*D445*VLOOKUP(CALCULATOR!$C$21,'VTG EFF'!$P$4:$Q$10,2)*0.4</f>
        <v>5978666.6666666679</v>
      </c>
      <c r="E457" s="135">
        <f>$K$3*E445*VLOOKUP(CALCULATOR!$C$21,'VTG EFF'!$P$4:$Q$10,2)*0.4</f>
        <v>5955200</v>
      </c>
      <c r="F457" s="135">
        <f>$K$3*F445*VLOOKUP(CALCULATOR!$C$21,'VTG EFF'!$P$4:$Q$10,2)*0.4</f>
        <v>5955200</v>
      </c>
      <c r="G457" s="135">
        <f>$K$3*G445*VLOOKUP(CALCULATOR!$C$21,'VTG EFF'!$P$4:$Q$10,2)*0.4</f>
        <v>5978666.6666666679</v>
      </c>
      <c r="H457" s="135">
        <f>$K$3*H445*VLOOKUP(CALCULATOR!$C$21,'VTG EFF'!$P$4:$Q$10,2)*0.4</f>
        <v>5978666.6666666679</v>
      </c>
      <c r="I457" s="135">
        <f>$K$3*I445*VLOOKUP(CALCULATOR!$C$21,'VTG EFF'!$P$4:$Q$10,2)*0.4</f>
        <v>5990400</v>
      </c>
      <c r="J457" s="135">
        <f>$K$3*J445*VLOOKUP(CALCULATOR!$C$21,'VTG EFF'!$P$4:$Q$10,2)*0.4</f>
        <v>6025600</v>
      </c>
      <c r="K457" s="135">
        <f>$K$3*K445*VLOOKUP(CALCULATOR!$C$21,'VTG EFF'!$P$4:$Q$10,2)*0.4</f>
        <v>6060800.0000000009</v>
      </c>
      <c r="L457" s="135">
        <f>$K$3*L445*VLOOKUP(CALCULATOR!$C$21,'VTG EFF'!$P$4:$Q$10,2)*0.4</f>
        <v>6096000</v>
      </c>
      <c r="M457" s="135">
        <f>$K$3*M445*VLOOKUP(CALCULATOR!$C$21,'VTG EFF'!$P$4:$Q$10,2)*0.4</f>
        <v>6142933.333333334</v>
      </c>
      <c r="N457" s="135">
        <f>$K$3*N445*VLOOKUP(CALCULATOR!$C$21,'VTG EFF'!$P$4:$Q$10,2)*0.4</f>
        <v>6202880.0000000009</v>
      </c>
      <c r="O457" s="135">
        <f>$K$3*O445*VLOOKUP(CALCULATOR!$C$21,'VTG EFF'!$P$4:$Q$10,2)*0.4</f>
        <v>6210560</v>
      </c>
      <c r="P457" s="135">
        <f>$K$3*P445*VLOOKUP(CALCULATOR!$C$21,'VTG EFF'!$P$4:$Q$10,2)*0.4</f>
        <v>6225920</v>
      </c>
      <c r="Q457" s="135">
        <f>$K$3*Q445*VLOOKUP(CALCULATOR!$C$21,'VTG EFF'!$P$4:$Q$10,2)*0.4</f>
        <v>6210560</v>
      </c>
      <c r="R457" s="135">
        <f>$K$3*R445*VLOOKUP(CALCULATOR!$C$21,'VTG EFF'!$P$4:$Q$10,2)*0.4</f>
        <v>6202880.0000000009</v>
      </c>
      <c r="S457" s="135">
        <f>$K$3*S445*VLOOKUP(CALCULATOR!$C$21,'VTG EFF'!$P$4:$Q$10,2)*0.4</f>
        <v>6142933.333333334</v>
      </c>
      <c r="T457" s="135">
        <f>$K$3*T445*VLOOKUP(CALCULATOR!$C$21,'VTG EFF'!$P$4:$Q$10,2)*0.4</f>
        <v>6119466.666666667</v>
      </c>
      <c r="U457" s="135">
        <f>$K$3*U445*VLOOKUP(CALCULATOR!$C$21,'VTG EFF'!$P$4:$Q$10,2)*0.4</f>
        <v>6084266.666666667</v>
      </c>
      <c r="V457" s="135">
        <f>$K$3*V445*VLOOKUP(CALCULATOR!$C$21,'VTG EFF'!$P$4:$Q$10,2)*0.4</f>
        <v>6060800.0000000009</v>
      </c>
      <c r="W457" s="135">
        <f>$K$3*W445*VLOOKUP(CALCULATOR!$C$21,'VTG EFF'!$P$4:$Q$10,2)*0.4</f>
        <v>6049066.6666666679</v>
      </c>
      <c r="X457" s="135">
        <f>$K$3*X445*VLOOKUP(CALCULATOR!$C$21,'VTG EFF'!$P$4:$Q$10,2)*0.4</f>
        <v>6025600</v>
      </c>
      <c r="Y457" s="135">
        <f>$K$3*Y445*VLOOKUP(CALCULATOR!$C$21,'VTG EFF'!$P$4:$Q$10,2)*0.4</f>
        <v>6013866.666666667</v>
      </c>
    </row>
    <row r="458" spans="1:25" x14ac:dyDescent="0.2">
      <c r="A458" s="305" t="s">
        <v>252</v>
      </c>
      <c r="B458" s="306"/>
      <c r="C458" s="306"/>
      <c r="D458" s="306"/>
      <c r="E458" s="30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306"/>
      <c r="R458" s="306"/>
      <c r="S458" s="306"/>
      <c r="T458" s="306"/>
      <c r="U458" s="306"/>
      <c r="V458" s="306"/>
      <c r="W458" s="306"/>
      <c r="X458" s="306"/>
      <c r="Y458" s="307"/>
    </row>
    <row r="459" spans="1:25" x14ac:dyDescent="0.2">
      <c r="A459" s="133"/>
      <c r="B459" s="135">
        <f>$K$3*B447*VLOOKUP(CALCULATOR!$C$21,'VTG EFF'!$P$4:$Q$10,2)*0.6</f>
        <v>8915520</v>
      </c>
      <c r="C459" s="135">
        <f>$K$3*C447*VLOOKUP(CALCULATOR!$C$21,'VTG EFF'!$P$4:$Q$10,2)*0.6</f>
        <v>8898400</v>
      </c>
      <c r="D459" s="135">
        <f>$K$3*D447*VLOOKUP(CALCULATOR!$C$21,'VTG EFF'!$P$4:$Q$10,2)*0.6</f>
        <v>8898400</v>
      </c>
      <c r="E459" s="135">
        <f>$K$3*E447*VLOOKUP(CALCULATOR!$C$21,'VTG EFF'!$P$4:$Q$10,2)*0.6</f>
        <v>8864159.9999999981</v>
      </c>
      <c r="F459" s="135">
        <f>$K$3*F447*VLOOKUP(CALCULATOR!$C$21,'VTG EFF'!$P$4:$Q$10,2)*0.6</f>
        <v>8864159.9999999981</v>
      </c>
      <c r="G459" s="135">
        <f>$K$3*G447*VLOOKUP(CALCULATOR!$C$21,'VTG EFF'!$P$4:$Q$10,2)*0.6</f>
        <v>8898400</v>
      </c>
      <c r="H459" s="135">
        <f>$K$3*H447*VLOOKUP(CALCULATOR!$C$21,'VTG EFF'!$P$4:$Q$10,2)*0.6</f>
        <v>8898400</v>
      </c>
      <c r="I459" s="135">
        <f>$K$3*I447*VLOOKUP(CALCULATOR!$C$21,'VTG EFF'!$P$4:$Q$10,2)*0.6</f>
        <v>8915520</v>
      </c>
      <c r="J459" s="135">
        <f>$K$3*J447*VLOOKUP(CALCULATOR!$C$21,'VTG EFF'!$P$4:$Q$10,2)*0.6</f>
        <v>8966880</v>
      </c>
      <c r="K459" s="135">
        <f>$K$3*K447*VLOOKUP(CALCULATOR!$C$21,'VTG EFF'!$P$4:$Q$10,2)*0.6</f>
        <v>9018240</v>
      </c>
      <c r="L459" s="135">
        <f>$K$3*L447*VLOOKUP(CALCULATOR!$C$21,'VTG EFF'!$P$4:$Q$10,2)*0.6</f>
        <v>9069600</v>
      </c>
      <c r="M459" s="135">
        <f>$K$3*M447*VLOOKUP(CALCULATOR!$C$21,'VTG EFF'!$P$4:$Q$10,2)*0.6</f>
        <v>9138079.9999999981</v>
      </c>
      <c r="N459" s="135">
        <f>$K$3*N447*VLOOKUP(CALCULATOR!$C$21,'VTG EFF'!$P$4:$Q$10,2)*0.6</f>
        <v>9218400</v>
      </c>
      <c r="O459" s="135">
        <f>$K$3*O447*VLOOKUP(CALCULATOR!$C$21,'VTG EFF'!$P$4:$Q$10,2)*0.6</f>
        <v>9230400</v>
      </c>
      <c r="P459" s="135">
        <f>$K$3*P447*VLOOKUP(CALCULATOR!$C$21,'VTG EFF'!$P$4:$Q$10,2)*0.6</f>
        <v>9254400</v>
      </c>
      <c r="Q459" s="135">
        <f>$K$3*Q447*VLOOKUP(CALCULATOR!$C$21,'VTG EFF'!$P$4:$Q$10,2)*0.6</f>
        <v>9230400</v>
      </c>
      <c r="R459" s="135">
        <f>$K$3*R447*VLOOKUP(CALCULATOR!$C$21,'VTG EFF'!$P$4:$Q$10,2)*0.6</f>
        <v>9218400</v>
      </c>
      <c r="S459" s="135">
        <f>$K$3*S447*VLOOKUP(CALCULATOR!$C$21,'VTG EFF'!$P$4:$Q$10,2)*0.6</f>
        <v>9138079.9999999981</v>
      </c>
      <c r="T459" s="135">
        <f>$K$3*T447*VLOOKUP(CALCULATOR!$C$21,'VTG EFF'!$P$4:$Q$10,2)*0.6</f>
        <v>9103840</v>
      </c>
      <c r="U459" s="135">
        <f>$K$3*U447*VLOOKUP(CALCULATOR!$C$21,'VTG EFF'!$P$4:$Q$10,2)*0.6</f>
        <v>9052480</v>
      </c>
      <c r="V459" s="135">
        <f>$K$3*V447*VLOOKUP(CALCULATOR!$C$21,'VTG EFF'!$P$4:$Q$10,2)*0.6</f>
        <v>9018240</v>
      </c>
      <c r="W459" s="135">
        <f>$K$3*W447*VLOOKUP(CALCULATOR!$C$21,'VTG EFF'!$P$4:$Q$10,2)*0.6</f>
        <v>9001120</v>
      </c>
      <c r="X459" s="135">
        <f>$K$3*X447*VLOOKUP(CALCULATOR!$C$21,'VTG EFF'!$P$4:$Q$10,2)*0.6</f>
        <v>8966880</v>
      </c>
      <c r="Y459" s="135">
        <f>$K$3*Y447*VLOOKUP(CALCULATOR!$C$21,'VTG EFF'!$P$4:$Q$10,2)*0.6</f>
        <v>8949760</v>
      </c>
    </row>
    <row r="460" spans="1:25" x14ac:dyDescent="0.2">
      <c r="A460" s="305" t="s">
        <v>253</v>
      </c>
      <c r="B460" s="306"/>
      <c r="C460" s="306"/>
      <c r="D460" s="306"/>
      <c r="E460" s="30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306"/>
      <c r="R460" s="306"/>
      <c r="S460" s="306"/>
      <c r="T460" s="306"/>
      <c r="U460" s="306"/>
      <c r="V460" s="306"/>
      <c r="W460" s="306"/>
      <c r="X460" s="306"/>
      <c r="Y460" s="307"/>
    </row>
    <row r="461" spans="1:25" x14ac:dyDescent="0.2">
      <c r="A461" s="133"/>
      <c r="B461" s="135">
        <f>$K$3*B449*VLOOKUP(CALCULATOR!$C$21,'VTG EFF'!$P$4:$Q$10,2)*0.8</f>
        <v>11770880.000000002</v>
      </c>
      <c r="C461" s="135">
        <f>$K$3*C449*VLOOKUP(CALCULATOR!$C$21,'VTG EFF'!$P$4:$Q$10,2)*0.8</f>
        <v>11748266.666666666</v>
      </c>
      <c r="D461" s="135">
        <f>$K$3*D449*VLOOKUP(CALCULATOR!$C$21,'VTG EFF'!$P$4:$Q$10,2)*0.8</f>
        <v>11748266.666666666</v>
      </c>
      <c r="E461" s="135">
        <f>$K$3*E449*VLOOKUP(CALCULATOR!$C$21,'VTG EFF'!$P$4:$Q$10,2)*0.8</f>
        <v>11703040.000000002</v>
      </c>
      <c r="F461" s="135">
        <f>$K$3*F449*VLOOKUP(CALCULATOR!$C$21,'VTG EFF'!$P$4:$Q$10,2)*0.8</f>
        <v>11703040.000000002</v>
      </c>
      <c r="G461" s="135">
        <f>$K$3*G449*VLOOKUP(CALCULATOR!$C$21,'VTG EFF'!$P$4:$Q$10,2)*0.8</f>
        <v>11748266.666666666</v>
      </c>
      <c r="H461" s="135">
        <f>$K$3*H449*VLOOKUP(CALCULATOR!$C$21,'VTG EFF'!$P$4:$Q$10,2)*0.8</f>
        <v>11748266.666666666</v>
      </c>
      <c r="I461" s="135">
        <f>$K$3*I449*VLOOKUP(CALCULATOR!$C$21,'VTG EFF'!$P$4:$Q$10,2)*0.8</f>
        <v>11770880.000000002</v>
      </c>
      <c r="J461" s="135">
        <f>$K$3*J449*VLOOKUP(CALCULATOR!$C$21,'VTG EFF'!$P$4:$Q$10,2)*0.8</f>
        <v>11838720</v>
      </c>
      <c r="K461" s="135">
        <f>$K$3*K449*VLOOKUP(CALCULATOR!$C$21,'VTG EFF'!$P$4:$Q$10,2)*0.8</f>
        <v>11906560</v>
      </c>
      <c r="L461" s="135">
        <f>$K$3*L449*VLOOKUP(CALCULATOR!$C$21,'VTG EFF'!$P$4:$Q$10,2)*0.8</f>
        <v>11974400</v>
      </c>
      <c r="M461" s="135">
        <f>$K$3*M449*VLOOKUP(CALCULATOR!$C$21,'VTG EFF'!$P$4:$Q$10,2)*0.8</f>
        <v>12064853.333333332</v>
      </c>
      <c r="N461" s="135">
        <f>$K$3*N449*VLOOKUP(CALCULATOR!$C$21,'VTG EFF'!$P$4:$Q$10,2)*0.8</f>
        <v>12129280</v>
      </c>
      <c r="O461" s="135">
        <f>$K$3*O449*VLOOKUP(CALCULATOR!$C$21,'VTG EFF'!$P$4:$Q$10,2)*0.8</f>
        <v>12149759.999999998</v>
      </c>
      <c r="P461" s="135">
        <f>$K$3*P449*VLOOKUP(CALCULATOR!$C$21,'VTG EFF'!$P$4:$Q$10,2)*0.8</f>
        <v>12190720</v>
      </c>
      <c r="Q461" s="135">
        <f>$K$3*Q449*VLOOKUP(CALCULATOR!$C$21,'VTG EFF'!$P$4:$Q$10,2)*0.8</f>
        <v>12149759.999999998</v>
      </c>
      <c r="R461" s="135">
        <f>$K$3*R449*VLOOKUP(CALCULATOR!$C$21,'VTG EFF'!$P$4:$Q$10,2)*0.8</f>
        <v>12129280</v>
      </c>
      <c r="S461" s="135">
        <f>$K$3*S449*VLOOKUP(CALCULATOR!$C$21,'VTG EFF'!$P$4:$Q$10,2)*0.8</f>
        <v>12064853.333333332</v>
      </c>
      <c r="T461" s="135">
        <f>$K$3*T449*VLOOKUP(CALCULATOR!$C$21,'VTG EFF'!$P$4:$Q$10,2)*0.8</f>
        <v>12019626.666666668</v>
      </c>
      <c r="U461" s="135">
        <f>$K$3*U449*VLOOKUP(CALCULATOR!$C$21,'VTG EFF'!$P$4:$Q$10,2)*0.8</f>
        <v>11951786.666666666</v>
      </c>
      <c r="V461" s="135">
        <f>$K$3*V449*VLOOKUP(CALCULATOR!$C$21,'VTG EFF'!$P$4:$Q$10,2)*0.8</f>
        <v>11906560</v>
      </c>
      <c r="W461" s="135">
        <f>$K$3*W449*VLOOKUP(CALCULATOR!$C$21,'VTG EFF'!$P$4:$Q$10,2)*0.8</f>
        <v>11883946.666666668</v>
      </c>
      <c r="X461" s="135">
        <f>$K$3*X449*VLOOKUP(CALCULATOR!$C$21,'VTG EFF'!$P$4:$Q$10,2)*0.8</f>
        <v>11838720</v>
      </c>
      <c r="Y461" s="135">
        <f>$K$3*Y449*VLOOKUP(CALCULATOR!$C$21,'VTG EFF'!$P$4:$Q$10,2)*0.8</f>
        <v>11816106.666666668</v>
      </c>
    </row>
    <row r="462" spans="1:25" x14ac:dyDescent="0.2">
      <c r="A462" s="305" t="s">
        <v>254</v>
      </c>
      <c r="B462" s="306"/>
      <c r="C462" s="306"/>
      <c r="D462" s="306"/>
      <c r="E462" s="30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306"/>
      <c r="R462" s="306"/>
      <c r="S462" s="306"/>
      <c r="T462" s="306"/>
      <c r="U462" s="306"/>
      <c r="V462" s="306"/>
      <c r="W462" s="306"/>
      <c r="X462" s="306"/>
      <c r="Y462" s="307"/>
    </row>
    <row r="463" spans="1:25" x14ac:dyDescent="0.2">
      <c r="A463" s="133"/>
      <c r="B463" s="135">
        <f>$K$3*B451*VLOOKUP(CALCULATOR!$C$21,'VTG EFF'!$P$4:$Q$10,2)*0.9</f>
        <v>13106880</v>
      </c>
      <c r="C463" s="135">
        <f>$K$3*C451*VLOOKUP(CALCULATOR!$C$21,'VTG EFF'!$P$4:$Q$10,2)*0.9</f>
        <v>13082400</v>
      </c>
      <c r="D463" s="135">
        <f>$K$3*D451*VLOOKUP(CALCULATOR!$C$21,'VTG EFF'!$P$4:$Q$10,2)*0.9</f>
        <v>13082400</v>
      </c>
      <c r="E463" s="135">
        <f>$K$3*E451*VLOOKUP(CALCULATOR!$C$21,'VTG EFF'!$P$4:$Q$10,2)*0.9</f>
        <v>13033440</v>
      </c>
      <c r="F463" s="135">
        <f>$K$3*F451*VLOOKUP(CALCULATOR!$C$21,'VTG EFF'!$P$4:$Q$10,2)*0.9</f>
        <v>13033440</v>
      </c>
      <c r="G463" s="135">
        <f>$K$3*G451*VLOOKUP(CALCULATOR!$C$21,'VTG EFF'!$P$4:$Q$10,2)*0.9</f>
        <v>13082400</v>
      </c>
      <c r="H463" s="135">
        <f>$K$3*H451*VLOOKUP(CALCULATOR!$C$21,'VTG EFF'!$P$4:$Q$10,2)*0.9</f>
        <v>13082400</v>
      </c>
      <c r="I463" s="135">
        <f>$K$3*I451*VLOOKUP(CALCULATOR!$C$21,'VTG EFF'!$P$4:$Q$10,2)*0.9</f>
        <v>13106880</v>
      </c>
      <c r="J463" s="135">
        <f>$K$3*J451*VLOOKUP(CALCULATOR!$C$21,'VTG EFF'!$P$4:$Q$10,2)*0.9</f>
        <v>13180320</v>
      </c>
      <c r="K463" s="135">
        <f>$K$3*K451*VLOOKUP(CALCULATOR!$C$21,'VTG EFF'!$P$4:$Q$10,2)*0.9</f>
        <v>13253759.999999998</v>
      </c>
      <c r="L463" s="135">
        <f>$K$3*L451*VLOOKUP(CALCULATOR!$C$21,'VTG EFF'!$P$4:$Q$10,2)*0.9</f>
        <v>13327200</v>
      </c>
      <c r="M463" s="135">
        <f>$K$3*M451*VLOOKUP(CALCULATOR!$C$21,'VTG EFF'!$P$4:$Q$10,2)*0.9</f>
        <v>13425119.999999998</v>
      </c>
      <c r="N463" s="135">
        <f>$K$3*N451*VLOOKUP(CALCULATOR!$C$21,'VTG EFF'!$P$4:$Q$10,2)*0.9</f>
        <v>13461120.000000002</v>
      </c>
      <c r="O463" s="135">
        <f>$K$3*O451*VLOOKUP(CALCULATOR!$C$21,'VTG EFF'!$P$4:$Q$10,2)*0.9</f>
        <v>13487040</v>
      </c>
      <c r="P463" s="135">
        <f>$K$3*P451*VLOOKUP(CALCULATOR!$C$21,'VTG EFF'!$P$4:$Q$10,2)*0.9</f>
        <v>13538879.999999998</v>
      </c>
      <c r="Q463" s="135">
        <f>$K$3*Q451*VLOOKUP(CALCULATOR!$C$21,'VTG EFF'!$P$4:$Q$10,2)*0.9</f>
        <v>13487040</v>
      </c>
      <c r="R463" s="135">
        <f>$K$3*R451*VLOOKUP(CALCULATOR!$C$21,'VTG EFF'!$P$4:$Q$10,2)*0.9</f>
        <v>13461120.000000002</v>
      </c>
      <c r="S463" s="135">
        <f>$K$3*S451*VLOOKUP(CALCULATOR!$C$21,'VTG EFF'!$P$4:$Q$10,2)*0.9</f>
        <v>13425119.999999998</v>
      </c>
      <c r="T463" s="135">
        <f>$K$3*T451*VLOOKUP(CALCULATOR!$C$21,'VTG EFF'!$P$4:$Q$10,2)*0.9</f>
        <v>13376160.000000002</v>
      </c>
      <c r="U463" s="135">
        <f>$K$3*U451*VLOOKUP(CALCULATOR!$C$21,'VTG EFF'!$P$4:$Q$10,2)*0.9</f>
        <v>13302720</v>
      </c>
      <c r="V463" s="135">
        <f>$K$3*V451*VLOOKUP(CALCULATOR!$C$21,'VTG EFF'!$P$4:$Q$10,2)*0.9</f>
        <v>13253759.999999998</v>
      </c>
      <c r="W463" s="135">
        <f>$K$3*W451*VLOOKUP(CALCULATOR!$C$21,'VTG EFF'!$P$4:$Q$10,2)*0.9</f>
        <v>13229280.000000002</v>
      </c>
      <c r="X463" s="135">
        <f>$K$3*X451*VLOOKUP(CALCULATOR!$C$21,'VTG EFF'!$P$4:$Q$10,2)*0.9</f>
        <v>13180320</v>
      </c>
      <c r="Y463" s="135">
        <f>$K$3*Y451*VLOOKUP(CALCULATOR!$C$21,'VTG EFF'!$P$4:$Q$10,2)*0.9</f>
        <v>13155840</v>
      </c>
    </row>
    <row r="464" spans="1:25" x14ac:dyDescent="0.2">
      <c r="A464" s="148" t="s">
        <v>197</v>
      </c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50"/>
    </row>
    <row r="465" spans="1:25" x14ac:dyDescent="0.2">
      <c r="A465" s="133"/>
      <c r="B465" s="155">
        <f>IF(B439=0,"",IF(B455&gt;B453,B443,IF(B457&gt;B453,B445,IF(B459&gt;B453,B447,IF(B$32&gt;B453,B449,B451)))))</f>
        <v>0.92870000000000008</v>
      </c>
      <c r="C465" s="155">
        <f t="shared" ref="C465:Y465" si="276">IF(C439=0,"",IF(C455&gt;C453,C443,IF(C457&gt;C453,C445,IF(C459&gt;C453,C447,IF(C$32&gt;C453,C449,C451)))))</f>
        <v>0.92691666666666661</v>
      </c>
      <c r="D465" s="155">
        <f t="shared" si="276"/>
        <v>0.92691666666666661</v>
      </c>
      <c r="E465" s="155">
        <f t="shared" si="276"/>
        <v>0.92334999999999989</v>
      </c>
      <c r="F465" s="155">
        <f t="shared" si="276"/>
        <v>0.92334999999999989</v>
      </c>
      <c r="G465" s="155">
        <f t="shared" si="276"/>
        <v>0.92691666666666661</v>
      </c>
      <c r="H465" s="155">
        <f t="shared" si="276"/>
        <v>0.92691666666666661</v>
      </c>
      <c r="I465" s="155">
        <f t="shared" si="276"/>
        <v>0.92870000000000008</v>
      </c>
      <c r="J465" s="155">
        <f t="shared" si="276"/>
        <v>0.93405000000000005</v>
      </c>
      <c r="K465" s="155">
        <f t="shared" si="276"/>
        <v>0.93940000000000001</v>
      </c>
      <c r="L465" s="155">
        <f t="shared" si="276"/>
        <v>0.94474999999999998</v>
      </c>
      <c r="M465" s="155">
        <f t="shared" si="276"/>
        <v>0.95983333333333332</v>
      </c>
      <c r="N465" s="155">
        <f t="shared" si="276"/>
        <v>0.96920000000000006</v>
      </c>
      <c r="O465" s="155">
        <f t="shared" si="276"/>
        <v>0.97039999999999993</v>
      </c>
      <c r="P465" s="155">
        <f t="shared" si="276"/>
        <v>0.9728</v>
      </c>
      <c r="Q465" s="155">
        <f t="shared" si="276"/>
        <v>0.97039999999999993</v>
      </c>
      <c r="R465" s="155">
        <f t="shared" si="276"/>
        <v>0.96920000000000006</v>
      </c>
      <c r="S465" s="155">
        <f t="shared" si="276"/>
        <v>0.95983333333333332</v>
      </c>
      <c r="T465" s="155">
        <f t="shared" si="276"/>
        <v>0.94831666666666659</v>
      </c>
      <c r="U465" s="155">
        <f t="shared" si="276"/>
        <v>0.94296666666666662</v>
      </c>
      <c r="V465" s="155">
        <f t="shared" si="276"/>
        <v>0.93940000000000001</v>
      </c>
      <c r="W465" s="155">
        <f t="shared" si="276"/>
        <v>0.93761666666666665</v>
      </c>
      <c r="X465" s="155">
        <f t="shared" si="276"/>
        <v>0.93405000000000005</v>
      </c>
      <c r="Y465" s="155">
        <f t="shared" si="276"/>
        <v>0.93226666666666658</v>
      </c>
    </row>
    <row r="466" spans="1:25" x14ac:dyDescent="0.2">
      <c r="A466" s="302" t="s">
        <v>230</v>
      </c>
      <c r="B466" s="303"/>
      <c r="C466" s="303"/>
      <c r="D466" s="303"/>
      <c r="E466" s="303"/>
      <c r="F466" s="303"/>
      <c r="G466" s="303"/>
      <c r="H466" s="303"/>
      <c r="I466" s="303"/>
      <c r="J466" s="303"/>
      <c r="K466" s="303"/>
      <c r="L466" s="303"/>
      <c r="M466" s="303"/>
      <c r="N466" s="303"/>
      <c r="O466" s="303"/>
      <c r="P466" s="303"/>
      <c r="Q466" s="303"/>
      <c r="R466" s="303"/>
      <c r="S466" s="303"/>
      <c r="T466" s="303"/>
      <c r="U466" s="303"/>
      <c r="V466" s="303"/>
      <c r="W466" s="303"/>
      <c r="X466" s="303"/>
      <c r="Y466" s="304"/>
    </row>
    <row r="467" spans="1:25" x14ac:dyDescent="0.2">
      <c r="A467" s="133"/>
      <c r="B467" s="135">
        <f>IF(ISNUMBER(B465),IF(B439=0,0,B453/B465),0)</f>
        <v>7965177.4243271258</v>
      </c>
      <c r="C467" s="135">
        <f t="shared" ref="C467:Y467" si="277">IF(ISNUMBER(C465),IF(C439=0,0,C453/C465),0)</f>
        <v>8157846.4467677129</v>
      </c>
      <c r="D467" s="135">
        <f t="shared" si="277"/>
        <v>8157846.4467677129</v>
      </c>
      <c r="E467" s="135">
        <f t="shared" si="277"/>
        <v>8367387.6615154324</v>
      </c>
      <c r="F467" s="135">
        <f t="shared" si="277"/>
        <v>8367387.6615154324</v>
      </c>
      <c r="G467" s="135">
        <f t="shared" si="277"/>
        <v>8157846.4467677129</v>
      </c>
      <c r="H467" s="135">
        <f t="shared" si="277"/>
        <v>8157846.4467677129</v>
      </c>
      <c r="I467" s="135">
        <f t="shared" si="277"/>
        <v>7965177.4243271258</v>
      </c>
      <c r="J467" s="135">
        <f t="shared" si="277"/>
        <v>7567574.7023017304</v>
      </c>
      <c r="K467" s="135">
        <f t="shared" si="277"/>
        <v>7174500.7743211202</v>
      </c>
      <c r="L467" s="135">
        <f t="shared" si="277"/>
        <v>6785878.7024181942</v>
      </c>
      <c r="M467" s="135">
        <f t="shared" si="277"/>
        <v>6165453.9529551128</v>
      </c>
      <c r="N467" s="135">
        <f t="shared" si="277"/>
        <v>5936261.512107146</v>
      </c>
      <c r="O467" s="135">
        <f t="shared" si="277"/>
        <v>5759522.9759794017</v>
      </c>
      <c r="P467" s="135">
        <f t="shared" si="277"/>
        <v>5576333.8139870223</v>
      </c>
      <c r="Q467" s="135">
        <f t="shared" si="277"/>
        <v>5759522.9759794017</v>
      </c>
      <c r="R467" s="135">
        <f t="shared" si="277"/>
        <v>5936261.512107146</v>
      </c>
      <c r="S467" s="135">
        <f t="shared" si="277"/>
        <v>6165453.9529551128</v>
      </c>
      <c r="T467" s="135">
        <f t="shared" si="277"/>
        <v>6587014.1926562022</v>
      </c>
      <c r="U467" s="135">
        <f t="shared" si="277"/>
        <v>6973038.0703666713</v>
      </c>
      <c r="V467" s="135">
        <f t="shared" si="277"/>
        <v>7174500.7743211202</v>
      </c>
      <c r="W467" s="135">
        <f t="shared" si="277"/>
        <v>7363467.2190565756</v>
      </c>
      <c r="X467" s="135">
        <f t="shared" si="277"/>
        <v>7567574.7023017304</v>
      </c>
      <c r="Y467" s="135">
        <f t="shared" si="277"/>
        <v>7758377.4803297715</v>
      </c>
    </row>
  </sheetData>
  <sheetProtection password="CEEB" sheet="1" objects="1" scenarios="1" selectLockedCells="1" selectUnlockedCells="1"/>
  <mergeCells count="266">
    <mergeCell ref="U3:V3"/>
    <mergeCell ref="A37:Y37"/>
    <mergeCell ref="A1:Q1"/>
    <mergeCell ref="A3:C3"/>
    <mergeCell ref="D3:F3"/>
    <mergeCell ref="M3:O3"/>
    <mergeCell ref="A5:Y5"/>
    <mergeCell ref="A7:Y7"/>
    <mergeCell ref="A9:Y9"/>
    <mergeCell ref="A11:Y11"/>
    <mergeCell ref="A23:Y23"/>
    <mergeCell ref="R1:AD1"/>
    <mergeCell ref="A13:Y13"/>
    <mergeCell ref="A25:Y25"/>
    <mergeCell ref="H3:J3"/>
    <mergeCell ref="A15:Y15"/>
    <mergeCell ref="R3:T3"/>
    <mergeCell ref="A31:Y31"/>
    <mergeCell ref="A33:Y33"/>
    <mergeCell ref="A17:Y17"/>
    <mergeCell ref="A19:Y19"/>
    <mergeCell ref="A21:Y21"/>
    <mergeCell ref="A27:Y27"/>
    <mergeCell ref="A29:Y29"/>
    <mergeCell ref="A42:C42"/>
    <mergeCell ref="D42:F42"/>
    <mergeCell ref="H42:J42"/>
    <mergeCell ref="M42:O42"/>
    <mergeCell ref="R42:T42"/>
    <mergeCell ref="U42:V42"/>
    <mergeCell ref="A72:Y72"/>
    <mergeCell ref="A62:Y62"/>
    <mergeCell ref="A64:Y64"/>
    <mergeCell ref="A66:Y66"/>
    <mergeCell ref="A68:Y68"/>
    <mergeCell ref="A70:Y70"/>
    <mergeCell ref="A52:Y52"/>
    <mergeCell ref="A54:Y54"/>
    <mergeCell ref="A56:Y56"/>
    <mergeCell ref="A58:Y58"/>
    <mergeCell ref="A60:Y60"/>
    <mergeCell ref="A44:Y44"/>
    <mergeCell ref="A46:Y46"/>
    <mergeCell ref="A48:Y48"/>
    <mergeCell ref="A50:Y50"/>
    <mergeCell ref="A83:Y83"/>
    <mergeCell ref="A85:Y85"/>
    <mergeCell ref="A87:Y87"/>
    <mergeCell ref="A89:Y89"/>
    <mergeCell ref="A91:Y91"/>
    <mergeCell ref="A76:Y76"/>
    <mergeCell ref="A81:C81"/>
    <mergeCell ref="D81:F81"/>
    <mergeCell ref="H81:J81"/>
    <mergeCell ref="M81:O81"/>
    <mergeCell ref="R81:T81"/>
    <mergeCell ref="U81:V81"/>
    <mergeCell ref="A103:Y103"/>
    <mergeCell ref="A105:Y105"/>
    <mergeCell ref="A107:Y107"/>
    <mergeCell ref="A109:Y109"/>
    <mergeCell ref="A111:Y111"/>
    <mergeCell ref="A93:Y93"/>
    <mergeCell ref="A95:Y95"/>
    <mergeCell ref="A97:Y97"/>
    <mergeCell ref="A99:Y99"/>
    <mergeCell ref="A101:Y101"/>
    <mergeCell ref="A122:Y122"/>
    <mergeCell ref="A124:Y124"/>
    <mergeCell ref="A126:Y126"/>
    <mergeCell ref="A128:Y128"/>
    <mergeCell ref="A130:Y130"/>
    <mergeCell ref="A115:Y115"/>
    <mergeCell ref="A120:C120"/>
    <mergeCell ref="D120:F120"/>
    <mergeCell ref="H120:J120"/>
    <mergeCell ref="M120:O120"/>
    <mergeCell ref="R120:T120"/>
    <mergeCell ref="U120:V120"/>
    <mergeCell ref="A142:Y142"/>
    <mergeCell ref="A144:Y144"/>
    <mergeCell ref="A146:Y146"/>
    <mergeCell ref="A148:Y148"/>
    <mergeCell ref="A150:Y150"/>
    <mergeCell ref="A132:Y132"/>
    <mergeCell ref="A134:Y134"/>
    <mergeCell ref="A136:Y136"/>
    <mergeCell ref="A138:Y138"/>
    <mergeCell ref="A140:Y140"/>
    <mergeCell ref="A161:Y161"/>
    <mergeCell ref="A163:Y163"/>
    <mergeCell ref="A165:Y165"/>
    <mergeCell ref="A167:Y167"/>
    <mergeCell ref="A169:Y169"/>
    <mergeCell ref="A154:Y154"/>
    <mergeCell ref="A159:C159"/>
    <mergeCell ref="D159:F159"/>
    <mergeCell ref="H159:J159"/>
    <mergeCell ref="M159:O159"/>
    <mergeCell ref="R159:T159"/>
    <mergeCell ref="U159:V159"/>
    <mergeCell ref="A181:Y181"/>
    <mergeCell ref="A183:Y183"/>
    <mergeCell ref="A185:Y185"/>
    <mergeCell ref="A187:Y187"/>
    <mergeCell ref="A189:Y189"/>
    <mergeCell ref="A171:Y171"/>
    <mergeCell ref="A173:Y173"/>
    <mergeCell ref="A175:Y175"/>
    <mergeCell ref="A177:Y177"/>
    <mergeCell ref="A179:Y179"/>
    <mergeCell ref="A200:Y200"/>
    <mergeCell ref="A202:Y202"/>
    <mergeCell ref="A204:Y204"/>
    <mergeCell ref="A206:Y206"/>
    <mergeCell ref="A208:Y208"/>
    <mergeCell ref="A193:Y193"/>
    <mergeCell ref="A198:C198"/>
    <mergeCell ref="D198:F198"/>
    <mergeCell ref="H198:J198"/>
    <mergeCell ref="M198:O198"/>
    <mergeCell ref="R198:T198"/>
    <mergeCell ref="U198:V198"/>
    <mergeCell ref="A220:Y220"/>
    <mergeCell ref="A222:Y222"/>
    <mergeCell ref="A224:Y224"/>
    <mergeCell ref="A226:Y226"/>
    <mergeCell ref="A228:Y228"/>
    <mergeCell ref="A210:Y210"/>
    <mergeCell ref="A212:Y212"/>
    <mergeCell ref="A214:Y214"/>
    <mergeCell ref="A216:Y216"/>
    <mergeCell ref="A218:Y218"/>
    <mergeCell ref="A239:Y239"/>
    <mergeCell ref="A241:Y241"/>
    <mergeCell ref="A243:Y243"/>
    <mergeCell ref="A245:Y245"/>
    <mergeCell ref="A247:Y247"/>
    <mergeCell ref="A232:Y232"/>
    <mergeCell ref="A237:C237"/>
    <mergeCell ref="D237:F237"/>
    <mergeCell ref="H237:J237"/>
    <mergeCell ref="M237:O237"/>
    <mergeCell ref="R237:T237"/>
    <mergeCell ref="U237:V237"/>
    <mergeCell ref="A259:Y259"/>
    <mergeCell ref="A261:Y261"/>
    <mergeCell ref="A263:Y263"/>
    <mergeCell ref="A265:Y265"/>
    <mergeCell ref="A267:Y267"/>
    <mergeCell ref="A249:Y249"/>
    <mergeCell ref="A251:Y251"/>
    <mergeCell ref="A253:Y253"/>
    <mergeCell ref="A255:Y255"/>
    <mergeCell ref="A257:Y257"/>
    <mergeCell ref="A278:Y278"/>
    <mergeCell ref="A280:Y280"/>
    <mergeCell ref="A282:Y282"/>
    <mergeCell ref="A284:Y284"/>
    <mergeCell ref="A286:Y286"/>
    <mergeCell ref="A271:Y271"/>
    <mergeCell ref="A276:C276"/>
    <mergeCell ref="D276:F276"/>
    <mergeCell ref="H276:J276"/>
    <mergeCell ref="M276:O276"/>
    <mergeCell ref="R276:T276"/>
    <mergeCell ref="U276:V276"/>
    <mergeCell ref="A298:Y298"/>
    <mergeCell ref="A300:Y300"/>
    <mergeCell ref="A302:Y302"/>
    <mergeCell ref="A304:Y304"/>
    <mergeCell ref="A306:Y306"/>
    <mergeCell ref="A288:Y288"/>
    <mergeCell ref="A290:Y290"/>
    <mergeCell ref="A292:Y292"/>
    <mergeCell ref="A294:Y294"/>
    <mergeCell ref="A296:Y296"/>
    <mergeCell ref="A317:Y317"/>
    <mergeCell ref="A319:Y319"/>
    <mergeCell ref="A321:Y321"/>
    <mergeCell ref="A323:Y323"/>
    <mergeCell ref="A325:Y325"/>
    <mergeCell ref="A310:Y310"/>
    <mergeCell ref="A315:C315"/>
    <mergeCell ref="D315:F315"/>
    <mergeCell ref="H315:J315"/>
    <mergeCell ref="M315:O315"/>
    <mergeCell ref="R315:T315"/>
    <mergeCell ref="U315:V315"/>
    <mergeCell ref="A337:Y337"/>
    <mergeCell ref="A339:Y339"/>
    <mergeCell ref="A341:Y341"/>
    <mergeCell ref="A343:Y343"/>
    <mergeCell ref="A345:Y345"/>
    <mergeCell ref="A327:Y327"/>
    <mergeCell ref="A329:Y329"/>
    <mergeCell ref="A331:Y331"/>
    <mergeCell ref="A333:Y333"/>
    <mergeCell ref="A335:Y335"/>
    <mergeCell ref="A356:Y356"/>
    <mergeCell ref="A358:Y358"/>
    <mergeCell ref="A360:Y360"/>
    <mergeCell ref="A362:Y362"/>
    <mergeCell ref="A364:Y364"/>
    <mergeCell ref="A349:Y349"/>
    <mergeCell ref="A354:C354"/>
    <mergeCell ref="D354:F354"/>
    <mergeCell ref="H354:J354"/>
    <mergeCell ref="M354:O354"/>
    <mergeCell ref="R354:T354"/>
    <mergeCell ref="U354:V354"/>
    <mergeCell ref="A376:Y376"/>
    <mergeCell ref="A378:Y378"/>
    <mergeCell ref="A380:Y380"/>
    <mergeCell ref="A382:Y382"/>
    <mergeCell ref="A384:Y384"/>
    <mergeCell ref="A366:Y366"/>
    <mergeCell ref="A368:Y368"/>
    <mergeCell ref="A370:Y370"/>
    <mergeCell ref="A372:Y372"/>
    <mergeCell ref="A374:Y374"/>
    <mergeCell ref="A395:Y395"/>
    <mergeCell ref="A397:Y397"/>
    <mergeCell ref="A399:Y399"/>
    <mergeCell ref="A401:Y401"/>
    <mergeCell ref="A403:Y403"/>
    <mergeCell ref="A388:Y388"/>
    <mergeCell ref="A393:C393"/>
    <mergeCell ref="D393:F393"/>
    <mergeCell ref="H393:J393"/>
    <mergeCell ref="M393:O393"/>
    <mergeCell ref="R393:T393"/>
    <mergeCell ref="U393:V393"/>
    <mergeCell ref="A415:Y415"/>
    <mergeCell ref="A417:Y417"/>
    <mergeCell ref="A419:Y419"/>
    <mergeCell ref="A421:Y421"/>
    <mergeCell ref="A423:Y423"/>
    <mergeCell ref="A405:Y405"/>
    <mergeCell ref="A407:Y407"/>
    <mergeCell ref="A409:Y409"/>
    <mergeCell ref="A411:Y411"/>
    <mergeCell ref="A413:Y413"/>
    <mergeCell ref="A434:Y434"/>
    <mergeCell ref="A436:Y436"/>
    <mergeCell ref="A438:Y438"/>
    <mergeCell ref="A440:Y440"/>
    <mergeCell ref="A442:Y442"/>
    <mergeCell ref="A427:Y427"/>
    <mergeCell ref="A432:C432"/>
    <mergeCell ref="D432:F432"/>
    <mergeCell ref="H432:J432"/>
    <mergeCell ref="M432:O432"/>
    <mergeCell ref="R432:T432"/>
    <mergeCell ref="U432:V432"/>
    <mergeCell ref="A466:Y466"/>
    <mergeCell ref="A454:Y454"/>
    <mergeCell ref="A456:Y456"/>
    <mergeCell ref="A458:Y458"/>
    <mergeCell ref="A460:Y460"/>
    <mergeCell ref="A462:Y462"/>
    <mergeCell ref="A444:Y444"/>
    <mergeCell ref="A446:Y446"/>
    <mergeCell ref="A448:Y448"/>
    <mergeCell ref="A450:Y450"/>
    <mergeCell ref="A452:Y4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88"/>
  <sheetViews>
    <sheetView zoomScale="85" zoomScaleNormal="85" workbookViewId="0">
      <selection activeCell="D7" sqref="D7"/>
    </sheetView>
  </sheetViews>
  <sheetFormatPr defaultRowHeight="15" x14ac:dyDescent="0.3"/>
  <cols>
    <col min="1" max="1" width="14.28515625" customWidth="1"/>
    <col min="2" max="2" width="7.140625" customWidth="1"/>
    <col min="3" max="7" width="9.28515625" customWidth="1"/>
    <col min="8" max="8" width="2.7109375" customWidth="1"/>
    <col min="9" max="14" width="9.28515625" customWidth="1"/>
    <col min="15" max="15" width="6.85546875" customWidth="1"/>
    <col min="16" max="16" width="11.42578125" customWidth="1"/>
    <col min="17" max="17" width="11" customWidth="1"/>
  </cols>
  <sheetData>
    <row r="1" spans="1:42" ht="15.75" thickBot="1" x14ac:dyDescent="0.35">
      <c r="B1" s="82" t="s">
        <v>215</v>
      </c>
      <c r="C1" s="80"/>
    </row>
    <row r="2" spans="1:42" ht="15.75" thickBot="1" x14ac:dyDescent="0.35">
      <c r="B2" s="80"/>
      <c r="I2" s="146"/>
      <c r="J2" s="146"/>
      <c r="K2" s="146"/>
      <c r="L2" s="146"/>
      <c r="M2" s="146"/>
      <c r="R2" s="333" t="s">
        <v>255</v>
      </c>
      <c r="S2" s="331"/>
      <c r="T2" s="331"/>
      <c r="U2" s="331"/>
      <c r="V2" s="331"/>
      <c r="W2" s="330" t="s">
        <v>256</v>
      </c>
      <c r="X2" s="331"/>
      <c r="Y2" s="331"/>
      <c r="Z2" s="331"/>
      <c r="AA2" s="331"/>
      <c r="AB2" s="330" t="s">
        <v>257</v>
      </c>
      <c r="AC2" s="331"/>
      <c r="AD2" s="331"/>
      <c r="AE2" s="331"/>
      <c r="AF2" s="331"/>
      <c r="AG2" s="330" t="s">
        <v>258</v>
      </c>
      <c r="AH2" s="331"/>
      <c r="AI2" s="331"/>
      <c r="AJ2" s="331"/>
      <c r="AK2" s="331"/>
      <c r="AL2" s="330" t="s">
        <v>259</v>
      </c>
      <c r="AM2" s="331"/>
      <c r="AN2" s="331"/>
      <c r="AO2" s="331"/>
      <c r="AP2" s="332"/>
    </row>
    <row r="3" spans="1:42" ht="15.75" thickBot="1" x14ac:dyDescent="0.35">
      <c r="A3" s="320" t="s">
        <v>245</v>
      </c>
      <c r="C3" s="323" t="s">
        <v>213</v>
      </c>
      <c r="D3" s="323"/>
      <c r="E3" s="323"/>
      <c r="F3" s="323"/>
      <c r="G3" s="323"/>
      <c r="H3" s="81"/>
      <c r="I3" s="146"/>
      <c r="J3" s="324" t="s">
        <v>247</v>
      </c>
      <c r="K3" s="325"/>
      <c r="L3" s="325"/>
      <c r="M3" s="325"/>
      <c r="N3" s="326"/>
      <c r="P3" s="138" t="s">
        <v>248</v>
      </c>
      <c r="Q3" s="151" t="s">
        <v>249</v>
      </c>
      <c r="R3" s="152">
        <v>0.2</v>
      </c>
      <c r="S3" s="153">
        <v>0.4</v>
      </c>
      <c r="T3" s="153">
        <v>0.6</v>
      </c>
      <c r="U3" s="153">
        <v>0.8</v>
      </c>
      <c r="V3" s="153">
        <v>1</v>
      </c>
      <c r="W3" s="153">
        <v>0.2</v>
      </c>
      <c r="X3" s="153">
        <v>0.4</v>
      </c>
      <c r="Y3" s="153">
        <v>0.6</v>
      </c>
      <c r="Z3" s="153">
        <v>0.8</v>
      </c>
      <c r="AA3" s="153">
        <v>1</v>
      </c>
      <c r="AB3" s="153">
        <v>0.2</v>
      </c>
      <c r="AC3" s="153">
        <v>0.4</v>
      </c>
      <c r="AD3" s="153">
        <v>0.6</v>
      </c>
      <c r="AE3" s="153">
        <v>0.8</v>
      </c>
      <c r="AF3" s="153">
        <v>1</v>
      </c>
      <c r="AG3" s="153">
        <v>0.2</v>
      </c>
      <c r="AH3" s="153">
        <v>0.4</v>
      </c>
      <c r="AI3" s="153">
        <v>0.6</v>
      </c>
      <c r="AJ3" s="153">
        <v>0.8</v>
      </c>
      <c r="AK3" s="153">
        <v>1</v>
      </c>
      <c r="AL3" s="153">
        <v>0.2</v>
      </c>
      <c r="AM3" s="153">
        <v>0.4</v>
      </c>
      <c r="AN3" s="153">
        <v>0.6</v>
      </c>
      <c r="AO3" s="153">
        <v>0.8</v>
      </c>
      <c r="AP3" s="154">
        <v>1</v>
      </c>
    </row>
    <row r="4" spans="1:42" ht="15.75" thickBot="1" x14ac:dyDescent="0.35">
      <c r="A4" s="321"/>
      <c r="C4" s="109">
        <v>0.2</v>
      </c>
      <c r="D4" s="110">
        <v>0.4</v>
      </c>
      <c r="E4" s="110">
        <v>0.6</v>
      </c>
      <c r="F4" s="110">
        <v>0.8</v>
      </c>
      <c r="G4" s="111">
        <v>1</v>
      </c>
      <c r="J4" s="324" t="s">
        <v>216</v>
      </c>
      <c r="K4" s="325"/>
      <c r="L4" s="325"/>
      <c r="M4" s="325"/>
      <c r="N4" s="326"/>
      <c r="P4" s="139" t="s">
        <v>214</v>
      </c>
      <c r="Q4" s="142">
        <v>2000000</v>
      </c>
      <c r="R4" s="156">
        <v>99.7</v>
      </c>
      <c r="S4" s="157">
        <v>99.1</v>
      </c>
      <c r="T4" s="157">
        <v>98.4</v>
      </c>
      <c r="U4" s="157">
        <v>97.1</v>
      </c>
      <c r="V4" s="157">
        <v>95.8</v>
      </c>
      <c r="W4" s="157">
        <v>97.5</v>
      </c>
      <c r="X4" s="157">
        <v>96.8</v>
      </c>
      <c r="Y4" s="157">
        <v>95.9</v>
      </c>
      <c r="Z4" s="157">
        <v>94.6</v>
      </c>
      <c r="AA4" s="157">
        <v>93.4</v>
      </c>
      <c r="AB4" s="157">
        <v>93</v>
      </c>
      <c r="AC4" s="157">
        <v>92.5</v>
      </c>
      <c r="AD4" s="157">
        <v>91.8</v>
      </c>
      <c r="AE4" s="157">
        <v>91</v>
      </c>
      <c r="AF4" s="157">
        <v>90</v>
      </c>
      <c r="AG4" s="157">
        <v>89.2</v>
      </c>
      <c r="AH4" s="157">
        <v>88.8</v>
      </c>
      <c r="AI4" s="157">
        <v>88.5</v>
      </c>
      <c r="AJ4" s="157">
        <v>88</v>
      </c>
      <c r="AK4" s="157">
        <v>87.6</v>
      </c>
      <c r="AL4" s="157">
        <v>88</v>
      </c>
      <c r="AM4" s="157">
        <v>87.7</v>
      </c>
      <c r="AN4" s="157">
        <v>87.3</v>
      </c>
      <c r="AO4" s="157">
        <v>86.8</v>
      </c>
      <c r="AP4" s="158">
        <v>86.3</v>
      </c>
    </row>
    <row r="5" spans="1:42" ht="15.75" thickBot="1" x14ac:dyDescent="0.35">
      <c r="A5" s="321"/>
      <c r="B5" s="98">
        <v>78</v>
      </c>
      <c r="C5" s="83">
        <v>99.7</v>
      </c>
      <c r="D5" s="84">
        <v>99.1</v>
      </c>
      <c r="E5" s="84">
        <v>98.4</v>
      </c>
      <c r="F5" s="84">
        <v>97.1</v>
      </c>
      <c r="G5" s="85">
        <v>95.8</v>
      </c>
      <c r="J5" s="101">
        <v>80</v>
      </c>
      <c r="K5" s="102">
        <v>100</v>
      </c>
      <c r="L5" s="102">
        <v>120</v>
      </c>
      <c r="M5" s="102">
        <v>140</v>
      </c>
      <c r="N5" s="103">
        <v>160</v>
      </c>
      <c r="P5" s="140"/>
      <c r="Q5" s="143">
        <v>2500000</v>
      </c>
      <c r="R5" s="106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08"/>
    </row>
    <row r="6" spans="1:42" x14ac:dyDescent="0.3">
      <c r="A6" s="321"/>
      <c r="B6" s="99">
        <v>79</v>
      </c>
      <c r="C6" s="86">
        <v>99.7</v>
      </c>
      <c r="D6" s="87">
        <v>99.1</v>
      </c>
      <c r="E6" s="87">
        <v>98.4</v>
      </c>
      <c r="F6" s="87">
        <v>97.1</v>
      </c>
      <c r="G6" s="88">
        <v>95.8</v>
      </c>
      <c r="I6" s="113">
        <v>0.2</v>
      </c>
      <c r="J6" s="89">
        <f>VLOOKUP(CALCULATOR!$C$21,'VTG EFF'!$P$4:$AP$10,3)</f>
        <v>99.8</v>
      </c>
      <c r="K6" s="90">
        <f>VLOOKUP(CALCULATOR!$C$21,'VTG EFF'!$P$4:$AP$10,8)</f>
        <v>97.5</v>
      </c>
      <c r="L6" s="90">
        <f>VLOOKUP(CALCULATOR!$C$21,'VTG EFF'!$P$4:$AP$10,13)</f>
        <v>93</v>
      </c>
      <c r="M6" s="90">
        <f>VLOOKUP(CALCULATOR!$C$21,'VTG EFF'!$P$4:$AP$10,18)</f>
        <v>89.2</v>
      </c>
      <c r="N6" s="91">
        <f>VLOOKUP(CALCULATOR!$C$21,'VTG EFF'!$P$4:$AP$10,23)</f>
        <v>88</v>
      </c>
      <c r="P6" s="140" t="s">
        <v>233</v>
      </c>
      <c r="Q6" s="143">
        <v>3000000</v>
      </c>
      <c r="R6" s="106">
        <v>99.8</v>
      </c>
      <c r="S6" s="159">
        <v>99.2</v>
      </c>
      <c r="T6" s="159">
        <v>98.4</v>
      </c>
      <c r="U6" s="159">
        <v>97.3</v>
      </c>
      <c r="V6" s="159">
        <v>96.2</v>
      </c>
      <c r="W6" s="159">
        <v>97.5</v>
      </c>
      <c r="X6" s="159">
        <v>96.8</v>
      </c>
      <c r="Y6" s="159">
        <v>95.9</v>
      </c>
      <c r="Z6" s="159">
        <v>94.7</v>
      </c>
      <c r="AA6" s="159">
        <v>93.3</v>
      </c>
      <c r="AB6" s="159">
        <v>93</v>
      </c>
      <c r="AC6" s="159">
        <v>92.5</v>
      </c>
      <c r="AD6" s="159">
        <v>91.8</v>
      </c>
      <c r="AE6" s="159">
        <v>90.9</v>
      </c>
      <c r="AF6" s="159">
        <v>90</v>
      </c>
      <c r="AG6" s="159">
        <v>89.2</v>
      </c>
      <c r="AH6" s="159">
        <v>88.9</v>
      </c>
      <c r="AI6" s="159">
        <v>88.5</v>
      </c>
      <c r="AJ6" s="159">
        <v>88</v>
      </c>
      <c r="AK6" s="159">
        <v>87.5</v>
      </c>
      <c r="AL6" s="159">
        <v>88</v>
      </c>
      <c r="AM6" s="159">
        <v>87.7</v>
      </c>
      <c r="AN6" s="159">
        <v>87.3</v>
      </c>
      <c r="AO6" s="159">
        <v>86.8</v>
      </c>
      <c r="AP6" s="108">
        <v>86.3</v>
      </c>
    </row>
    <row r="7" spans="1:42" x14ac:dyDescent="0.3">
      <c r="A7" s="321"/>
      <c r="B7" s="99">
        <v>80</v>
      </c>
      <c r="C7" s="92">
        <f>J6</f>
        <v>99.8</v>
      </c>
      <c r="D7" s="104">
        <f>J7</f>
        <v>99.2</v>
      </c>
      <c r="E7" s="93">
        <f>J8</f>
        <v>98.4</v>
      </c>
      <c r="F7" s="104">
        <f>J9</f>
        <v>97.8</v>
      </c>
      <c r="G7" s="105">
        <f>J10</f>
        <v>96.9</v>
      </c>
      <c r="I7" s="114">
        <v>0.4</v>
      </c>
      <c r="J7" s="92">
        <f>VLOOKUP(CALCULATOR!$C$21,'VTG EFF'!$P$4:$AP$10,4)</f>
        <v>99.2</v>
      </c>
      <c r="K7" s="93">
        <f>VLOOKUP(CALCULATOR!$C$21,'VTG EFF'!$P$4:$AP$10,9)</f>
        <v>96.8</v>
      </c>
      <c r="L7" s="93">
        <f>VLOOKUP(CALCULATOR!$C$21,'VTG EFF'!$P$4:$AP$10,14)</f>
        <v>92.5</v>
      </c>
      <c r="M7" s="93">
        <f>VLOOKUP(CALCULATOR!$C$21,'VTG EFF'!$P$4:$AP$10,19)</f>
        <v>88.9</v>
      </c>
      <c r="N7" s="94">
        <f>VLOOKUP(CALCULATOR!$C$21,'VTG EFF'!$P$4:$AP$10,24)</f>
        <v>87.7</v>
      </c>
      <c r="P7" s="140"/>
      <c r="Q7" s="143">
        <v>3500000</v>
      </c>
      <c r="R7" s="106"/>
      <c r="S7" s="107"/>
      <c r="T7" s="107"/>
      <c r="U7" s="107"/>
      <c r="V7" s="107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08"/>
    </row>
    <row r="8" spans="1:42" x14ac:dyDescent="0.3">
      <c r="A8" s="321"/>
      <c r="B8" s="99">
        <v>81</v>
      </c>
      <c r="C8" s="106">
        <f>((($B8-$B$7)*(C$27-C$7))/($B$27-$B$7))+C$7</f>
        <v>99.685000000000002</v>
      </c>
      <c r="D8" s="107">
        <f t="shared" ref="D8:G23" si="0">((($B8-$B$7)*(D$27-D$7))/($B$27-$B$7))+D$7</f>
        <v>99.08</v>
      </c>
      <c r="E8" s="107">
        <f t="shared" si="0"/>
        <v>98.275000000000006</v>
      </c>
      <c r="F8" s="107">
        <f t="shared" si="0"/>
        <v>97.64</v>
      </c>
      <c r="G8" s="108">
        <f t="shared" si="0"/>
        <v>96.72</v>
      </c>
      <c r="I8" s="114">
        <v>0.6</v>
      </c>
      <c r="J8" s="92">
        <f>VLOOKUP(CALCULATOR!$C$21,'VTG EFF'!$P$4:$AP$10,5)</f>
        <v>98.4</v>
      </c>
      <c r="K8" s="93">
        <f>VLOOKUP(CALCULATOR!$C$21,'VTG EFF'!$P$4:$AP$10,10)</f>
        <v>95.9</v>
      </c>
      <c r="L8" s="93">
        <f>VLOOKUP(CALCULATOR!$C$21,'VTG EFF'!$P$4:$AP$10,15)</f>
        <v>91.8</v>
      </c>
      <c r="M8" s="93">
        <f>VLOOKUP(CALCULATOR!$C$21,'VTG EFF'!$P$4:$AP$10,20)</f>
        <v>88.5</v>
      </c>
      <c r="N8" s="94">
        <f>VLOOKUP(CALCULATOR!$C$21,'VTG EFF'!$P$4:$AP$10,25)</f>
        <v>87.3</v>
      </c>
      <c r="P8" s="140" t="s">
        <v>234</v>
      </c>
      <c r="Q8" s="143">
        <v>4000000</v>
      </c>
      <c r="R8" s="106">
        <v>99.8</v>
      </c>
      <c r="S8" s="159">
        <v>99.2</v>
      </c>
      <c r="T8" s="159">
        <v>98.4</v>
      </c>
      <c r="U8" s="159">
        <v>97.8</v>
      </c>
      <c r="V8" s="159">
        <v>96.9</v>
      </c>
      <c r="W8" s="159">
        <v>97.5</v>
      </c>
      <c r="X8" s="159">
        <v>96.8</v>
      </c>
      <c r="Y8" s="159">
        <v>95.9</v>
      </c>
      <c r="Z8" s="159">
        <v>94.6</v>
      </c>
      <c r="AA8" s="159">
        <v>93.3</v>
      </c>
      <c r="AB8" s="159">
        <v>93</v>
      </c>
      <c r="AC8" s="159">
        <v>92.5</v>
      </c>
      <c r="AD8" s="159">
        <v>91.8</v>
      </c>
      <c r="AE8" s="159">
        <v>90.9</v>
      </c>
      <c r="AF8" s="159">
        <v>90</v>
      </c>
      <c r="AG8" s="159">
        <v>89.2</v>
      </c>
      <c r="AH8" s="159">
        <v>88.9</v>
      </c>
      <c r="AI8" s="159">
        <v>88.5</v>
      </c>
      <c r="AJ8" s="159">
        <v>88</v>
      </c>
      <c r="AK8" s="159">
        <v>87.5</v>
      </c>
      <c r="AL8" s="159">
        <v>88</v>
      </c>
      <c r="AM8" s="159">
        <v>87.7</v>
      </c>
      <c r="AN8" s="159">
        <v>87.3</v>
      </c>
      <c r="AO8" s="159">
        <v>86.8</v>
      </c>
      <c r="AP8" s="108">
        <v>86.3</v>
      </c>
    </row>
    <row r="9" spans="1:42" x14ac:dyDescent="0.3">
      <c r="A9" s="321"/>
      <c r="B9" s="99">
        <v>82</v>
      </c>
      <c r="C9" s="106">
        <f t="shared" ref="C9:G26" si="1">((($B9-$B$7)*(C$27-C$7))/($B$27-$B$7))+C$7</f>
        <v>99.57</v>
      </c>
      <c r="D9" s="107">
        <f t="shared" si="0"/>
        <v>98.960000000000008</v>
      </c>
      <c r="E9" s="107">
        <f t="shared" si="0"/>
        <v>98.15</v>
      </c>
      <c r="F9" s="107">
        <f t="shared" si="0"/>
        <v>97.47999999999999</v>
      </c>
      <c r="G9" s="108">
        <f t="shared" si="0"/>
        <v>96.54</v>
      </c>
      <c r="I9" s="114">
        <v>0.8</v>
      </c>
      <c r="J9" s="92">
        <f>VLOOKUP(CALCULATOR!$C$21,'VTG EFF'!$P$4:$AP$10,6)</f>
        <v>97.8</v>
      </c>
      <c r="K9" s="93">
        <f>VLOOKUP(CALCULATOR!$C$21,'VTG EFF'!$P$4:$AP$10,11)</f>
        <v>94.6</v>
      </c>
      <c r="L9" s="93">
        <f>VLOOKUP(CALCULATOR!$C$21,'VTG EFF'!$P$4:$AP$10,16)</f>
        <v>90.9</v>
      </c>
      <c r="M9" s="93">
        <f>VLOOKUP(CALCULATOR!$C$21,'VTG EFF'!$P$4:$AP$10,21)</f>
        <v>88</v>
      </c>
      <c r="N9" s="94">
        <f>VLOOKUP(CALCULATOR!$C$21,'VTG EFF'!$P$4:$AP$10,26)</f>
        <v>86.8</v>
      </c>
      <c r="P9" s="140" t="s">
        <v>235</v>
      </c>
      <c r="Q9" s="143">
        <v>5000000</v>
      </c>
      <c r="R9" s="106">
        <v>99.2</v>
      </c>
      <c r="S9" s="159">
        <v>98.5</v>
      </c>
      <c r="T9" s="159">
        <v>97.7</v>
      </c>
      <c r="U9" s="159">
        <v>96.9</v>
      </c>
      <c r="V9" s="159">
        <v>96</v>
      </c>
      <c r="W9" s="159">
        <v>96.8</v>
      </c>
      <c r="X9" s="159">
        <v>95.9</v>
      </c>
      <c r="Y9" s="159">
        <v>94.6</v>
      </c>
      <c r="Z9" s="159">
        <v>93.3</v>
      </c>
      <c r="AA9" s="159">
        <v>92.5</v>
      </c>
      <c r="AB9" s="159">
        <v>92.5</v>
      </c>
      <c r="AC9" s="159">
        <v>92</v>
      </c>
      <c r="AD9" s="159">
        <v>90.9</v>
      </c>
      <c r="AE9" s="159">
        <v>90</v>
      </c>
      <c r="AF9" s="159">
        <v>89.4</v>
      </c>
      <c r="AG9" s="107">
        <v>88.9</v>
      </c>
      <c r="AH9" s="107">
        <v>88.6</v>
      </c>
      <c r="AI9" s="107">
        <v>88</v>
      </c>
      <c r="AJ9" s="107">
        <v>87.5</v>
      </c>
      <c r="AK9" s="107">
        <v>87</v>
      </c>
      <c r="AL9" s="107">
        <v>87.7</v>
      </c>
      <c r="AM9" s="107">
        <v>87.4</v>
      </c>
      <c r="AN9" s="107">
        <v>86.7</v>
      </c>
      <c r="AO9" s="107">
        <v>86.3</v>
      </c>
      <c r="AP9" s="108">
        <v>86.1</v>
      </c>
    </row>
    <row r="10" spans="1:42" ht="15.75" thickBot="1" x14ac:dyDescent="0.35">
      <c r="A10" s="321"/>
      <c r="B10" s="99">
        <v>83</v>
      </c>
      <c r="C10" s="106">
        <f t="shared" si="1"/>
        <v>99.454999999999998</v>
      </c>
      <c r="D10" s="107">
        <f t="shared" si="0"/>
        <v>98.84</v>
      </c>
      <c r="E10" s="107">
        <f t="shared" si="0"/>
        <v>98.025000000000006</v>
      </c>
      <c r="F10" s="107">
        <f t="shared" si="0"/>
        <v>97.32</v>
      </c>
      <c r="G10" s="108">
        <f t="shared" si="0"/>
        <v>96.36</v>
      </c>
      <c r="I10" s="115">
        <v>1</v>
      </c>
      <c r="J10" s="95">
        <f>VLOOKUP(CALCULATOR!$C$21,'VTG EFF'!$P$4:$AP$10,7)</f>
        <v>96.9</v>
      </c>
      <c r="K10" s="96">
        <f>VLOOKUP(CALCULATOR!$C$21,'VTG EFF'!$P$4:$AP$10,12)</f>
        <v>93.3</v>
      </c>
      <c r="L10" s="96">
        <f>VLOOKUP(CALCULATOR!$C$21,'VTG EFF'!$P$4:$AP$10,17)</f>
        <v>90</v>
      </c>
      <c r="M10" s="96">
        <f>VLOOKUP(CALCULATOR!$C$21,'VTG EFF'!$P$4:$AP$10,22)</f>
        <v>87.5</v>
      </c>
      <c r="N10" s="97">
        <f>VLOOKUP(CALCULATOR!$C$21,'VTG EFF'!$P$4:$AP$10,27)</f>
        <v>86.3</v>
      </c>
      <c r="P10" s="141" t="s">
        <v>236</v>
      </c>
      <c r="Q10" s="144">
        <v>6000000</v>
      </c>
      <c r="R10" s="160">
        <v>99</v>
      </c>
      <c r="S10" s="161">
        <v>98</v>
      </c>
      <c r="T10" s="161">
        <v>97</v>
      </c>
      <c r="U10" s="161">
        <v>96</v>
      </c>
      <c r="V10" s="161">
        <v>95</v>
      </c>
      <c r="W10" s="161">
        <v>96.5</v>
      </c>
      <c r="X10" s="161">
        <v>95</v>
      </c>
      <c r="Y10" s="161">
        <v>93.4</v>
      </c>
      <c r="Z10" s="161">
        <v>92.8</v>
      </c>
      <c r="AA10" s="161">
        <v>92</v>
      </c>
      <c r="AB10" s="161">
        <v>93</v>
      </c>
      <c r="AC10" s="161">
        <v>92.5</v>
      </c>
      <c r="AD10" s="161">
        <v>91.8</v>
      </c>
      <c r="AE10" s="161">
        <v>91</v>
      </c>
      <c r="AF10" s="161">
        <v>90</v>
      </c>
      <c r="AG10" s="161">
        <v>88.8</v>
      </c>
      <c r="AH10" s="161">
        <v>88.3</v>
      </c>
      <c r="AI10" s="161">
        <v>88</v>
      </c>
      <c r="AJ10" s="161">
        <v>87.8</v>
      </c>
      <c r="AK10" s="161">
        <v>87.5</v>
      </c>
      <c r="AL10" s="161">
        <v>88.4</v>
      </c>
      <c r="AM10" s="161">
        <v>88</v>
      </c>
      <c r="AN10" s="161">
        <v>87.6</v>
      </c>
      <c r="AO10" s="161">
        <v>87.4</v>
      </c>
      <c r="AP10" s="162">
        <v>86.9</v>
      </c>
    </row>
    <row r="11" spans="1:42" x14ac:dyDescent="0.3">
      <c r="A11" s="321"/>
      <c r="B11" s="99">
        <v>84</v>
      </c>
      <c r="C11" s="106">
        <f t="shared" si="1"/>
        <v>99.34</v>
      </c>
      <c r="D11" s="107">
        <f t="shared" si="0"/>
        <v>98.72</v>
      </c>
      <c r="E11" s="107">
        <f t="shared" si="0"/>
        <v>97.9</v>
      </c>
      <c r="F11" s="107">
        <f t="shared" si="0"/>
        <v>97.16</v>
      </c>
      <c r="G11" s="108">
        <f t="shared" si="0"/>
        <v>96.18</v>
      </c>
    </row>
    <row r="12" spans="1:42" ht="15.75" thickBot="1" x14ac:dyDescent="0.35">
      <c r="A12" s="321"/>
      <c r="B12" s="99">
        <v>85</v>
      </c>
      <c r="C12" s="106">
        <f t="shared" si="1"/>
        <v>99.224999999999994</v>
      </c>
      <c r="D12" s="107">
        <f t="shared" si="0"/>
        <v>98.6</v>
      </c>
      <c r="E12" s="107">
        <f t="shared" si="0"/>
        <v>97.775000000000006</v>
      </c>
      <c r="F12" s="107">
        <f t="shared" si="0"/>
        <v>97</v>
      </c>
      <c r="G12" s="108">
        <f t="shared" si="0"/>
        <v>96</v>
      </c>
    </row>
    <row r="13" spans="1:42" ht="15.75" thickBot="1" x14ac:dyDescent="0.35">
      <c r="A13" s="321"/>
      <c r="B13" s="99">
        <v>86</v>
      </c>
      <c r="C13" s="106">
        <f t="shared" si="1"/>
        <v>99.11</v>
      </c>
      <c r="D13" s="107">
        <f t="shared" si="0"/>
        <v>98.48</v>
      </c>
      <c r="E13" s="107">
        <f t="shared" si="0"/>
        <v>97.65</v>
      </c>
      <c r="F13" s="107">
        <f t="shared" si="0"/>
        <v>96.84</v>
      </c>
      <c r="G13" s="108">
        <f t="shared" si="0"/>
        <v>95.820000000000007</v>
      </c>
      <c r="J13" s="324" t="s">
        <v>246</v>
      </c>
      <c r="K13" s="325"/>
      <c r="L13" s="325"/>
      <c r="M13" s="325"/>
      <c r="N13" s="326"/>
    </row>
    <row r="14" spans="1:42" ht="15.75" thickBot="1" x14ac:dyDescent="0.35">
      <c r="A14" s="321"/>
      <c r="B14" s="99">
        <v>87</v>
      </c>
      <c r="C14" s="106">
        <f t="shared" si="1"/>
        <v>98.995000000000005</v>
      </c>
      <c r="D14" s="107">
        <f t="shared" si="0"/>
        <v>98.36</v>
      </c>
      <c r="E14" s="107">
        <f t="shared" si="0"/>
        <v>97.525000000000006</v>
      </c>
      <c r="F14" s="107">
        <f t="shared" si="0"/>
        <v>96.679999999999993</v>
      </c>
      <c r="G14" s="108">
        <f t="shared" si="0"/>
        <v>95.64</v>
      </c>
      <c r="J14" s="327">
        <f>VLOOKUP(CALCULATOR!C21,P4:Q10,2)</f>
        <v>4000000</v>
      </c>
      <c r="K14" s="328"/>
      <c r="L14" s="328"/>
      <c r="M14" s="328"/>
      <c r="N14" s="329"/>
    </row>
    <row r="15" spans="1:42" x14ac:dyDescent="0.3">
      <c r="A15" s="321"/>
      <c r="B15" s="99">
        <v>88</v>
      </c>
      <c r="C15" s="106">
        <f t="shared" si="1"/>
        <v>98.88</v>
      </c>
      <c r="D15" s="107">
        <f t="shared" si="0"/>
        <v>98.24</v>
      </c>
      <c r="E15" s="107">
        <f t="shared" si="0"/>
        <v>97.4</v>
      </c>
      <c r="F15" s="107">
        <f t="shared" si="0"/>
        <v>96.52</v>
      </c>
      <c r="G15" s="108">
        <f t="shared" si="0"/>
        <v>95.460000000000008</v>
      </c>
      <c r="I15" s="112"/>
      <c r="J15" s="112"/>
      <c r="K15" s="112"/>
      <c r="L15" s="112"/>
      <c r="M15" s="112"/>
    </row>
    <row r="16" spans="1:42" x14ac:dyDescent="0.3">
      <c r="A16" s="321"/>
      <c r="B16" s="99">
        <v>89</v>
      </c>
      <c r="C16" s="106">
        <f t="shared" si="1"/>
        <v>98.765000000000001</v>
      </c>
      <c r="D16" s="107">
        <f t="shared" si="0"/>
        <v>98.12</v>
      </c>
      <c r="E16" s="107">
        <f t="shared" si="0"/>
        <v>97.275000000000006</v>
      </c>
      <c r="F16" s="107">
        <f t="shared" si="0"/>
        <v>96.36</v>
      </c>
      <c r="G16" s="108">
        <f t="shared" si="0"/>
        <v>95.28</v>
      </c>
      <c r="I16" s="112"/>
      <c r="J16" s="112"/>
      <c r="K16" s="112"/>
      <c r="L16" s="112"/>
      <c r="M16" s="112"/>
    </row>
    <row r="17" spans="1:13" x14ac:dyDescent="0.3">
      <c r="A17" s="321"/>
      <c r="B17" s="99">
        <v>90</v>
      </c>
      <c r="C17" s="106">
        <f t="shared" si="1"/>
        <v>98.65</v>
      </c>
      <c r="D17" s="107">
        <f t="shared" si="0"/>
        <v>98</v>
      </c>
      <c r="E17" s="107">
        <f t="shared" si="0"/>
        <v>97.15</v>
      </c>
      <c r="F17" s="107">
        <f t="shared" si="0"/>
        <v>96.199999999999989</v>
      </c>
      <c r="G17" s="108">
        <f t="shared" si="0"/>
        <v>95.1</v>
      </c>
      <c r="K17" s="112"/>
      <c r="L17" s="112"/>
      <c r="M17" s="112"/>
    </row>
    <row r="18" spans="1:13" x14ac:dyDescent="0.3">
      <c r="A18" s="321"/>
      <c r="B18" s="99">
        <v>91</v>
      </c>
      <c r="C18" s="106">
        <f t="shared" si="1"/>
        <v>98.534999999999997</v>
      </c>
      <c r="D18" s="107">
        <f t="shared" si="0"/>
        <v>97.88</v>
      </c>
      <c r="E18" s="107">
        <f t="shared" si="0"/>
        <v>97.025000000000006</v>
      </c>
      <c r="F18" s="107">
        <f t="shared" si="0"/>
        <v>96.039999999999992</v>
      </c>
      <c r="G18" s="108">
        <f t="shared" si="0"/>
        <v>94.92</v>
      </c>
      <c r="K18" s="112"/>
      <c r="L18" s="112"/>
      <c r="M18" s="112"/>
    </row>
    <row r="19" spans="1:13" x14ac:dyDescent="0.3">
      <c r="A19" s="321"/>
      <c r="B19" s="99">
        <v>92</v>
      </c>
      <c r="C19" s="106">
        <f t="shared" si="1"/>
        <v>98.42</v>
      </c>
      <c r="D19" s="107">
        <f t="shared" si="0"/>
        <v>97.76</v>
      </c>
      <c r="E19" s="107">
        <f t="shared" si="0"/>
        <v>96.9</v>
      </c>
      <c r="F19" s="107">
        <f t="shared" si="0"/>
        <v>95.88</v>
      </c>
      <c r="G19" s="108">
        <f t="shared" si="0"/>
        <v>94.74</v>
      </c>
      <c r="K19" s="112"/>
      <c r="L19" s="112"/>
      <c r="M19" s="112"/>
    </row>
    <row r="20" spans="1:13" x14ac:dyDescent="0.3">
      <c r="A20" s="321"/>
      <c r="B20" s="99">
        <v>93</v>
      </c>
      <c r="C20" s="106">
        <f t="shared" si="1"/>
        <v>98.304999999999993</v>
      </c>
      <c r="D20" s="107">
        <f t="shared" si="0"/>
        <v>97.64</v>
      </c>
      <c r="E20" s="107">
        <f t="shared" si="0"/>
        <v>96.775000000000006</v>
      </c>
      <c r="F20" s="107">
        <f t="shared" si="0"/>
        <v>95.72</v>
      </c>
      <c r="G20" s="108">
        <f t="shared" si="0"/>
        <v>94.56</v>
      </c>
      <c r="K20" s="112"/>
      <c r="L20" s="112"/>
      <c r="M20" s="112"/>
    </row>
    <row r="21" spans="1:13" x14ac:dyDescent="0.3">
      <c r="A21" s="321"/>
      <c r="B21" s="99">
        <v>94</v>
      </c>
      <c r="C21" s="106">
        <f t="shared" si="1"/>
        <v>98.19</v>
      </c>
      <c r="D21" s="107">
        <f t="shared" si="0"/>
        <v>97.52</v>
      </c>
      <c r="E21" s="107">
        <f t="shared" si="0"/>
        <v>96.65</v>
      </c>
      <c r="F21" s="107">
        <f t="shared" si="0"/>
        <v>95.56</v>
      </c>
      <c r="G21" s="108">
        <f t="shared" si="0"/>
        <v>94.38</v>
      </c>
      <c r="K21" s="112"/>
      <c r="L21" s="112"/>
      <c r="M21" s="112"/>
    </row>
    <row r="22" spans="1:13" x14ac:dyDescent="0.3">
      <c r="A22" s="321"/>
      <c r="B22" s="99">
        <v>95</v>
      </c>
      <c r="C22" s="106">
        <f t="shared" si="1"/>
        <v>98.075000000000003</v>
      </c>
      <c r="D22" s="107">
        <f t="shared" si="0"/>
        <v>97.4</v>
      </c>
      <c r="E22" s="107">
        <f t="shared" si="0"/>
        <v>96.525000000000006</v>
      </c>
      <c r="F22" s="107">
        <f t="shared" si="0"/>
        <v>95.399999999999991</v>
      </c>
      <c r="G22" s="108">
        <f t="shared" si="0"/>
        <v>94.2</v>
      </c>
      <c r="K22" s="112"/>
      <c r="L22" s="112"/>
      <c r="M22" s="112"/>
    </row>
    <row r="23" spans="1:13" x14ac:dyDescent="0.3">
      <c r="A23" s="321"/>
      <c r="B23" s="99">
        <v>96</v>
      </c>
      <c r="C23" s="106">
        <f t="shared" si="1"/>
        <v>97.96</v>
      </c>
      <c r="D23" s="107">
        <f t="shared" si="0"/>
        <v>97.28</v>
      </c>
      <c r="E23" s="107">
        <f t="shared" si="0"/>
        <v>96.4</v>
      </c>
      <c r="F23" s="107">
        <f t="shared" si="0"/>
        <v>95.24</v>
      </c>
      <c r="G23" s="108">
        <f t="shared" si="0"/>
        <v>94.02</v>
      </c>
      <c r="K23" s="112"/>
      <c r="L23" s="112"/>
      <c r="M23" s="112"/>
    </row>
    <row r="24" spans="1:13" x14ac:dyDescent="0.3">
      <c r="A24" s="321"/>
      <c r="B24" s="99">
        <v>97</v>
      </c>
      <c r="C24" s="106">
        <f t="shared" si="1"/>
        <v>97.844999999999999</v>
      </c>
      <c r="D24" s="107">
        <f t="shared" si="1"/>
        <v>97.16</v>
      </c>
      <c r="E24" s="107">
        <f t="shared" si="1"/>
        <v>96.275000000000006</v>
      </c>
      <c r="F24" s="107">
        <f t="shared" si="1"/>
        <v>95.08</v>
      </c>
      <c r="G24" s="108">
        <f t="shared" si="1"/>
        <v>93.84</v>
      </c>
      <c r="K24" s="112"/>
      <c r="L24" s="112"/>
      <c r="M24" s="112"/>
    </row>
    <row r="25" spans="1:13" x14ac:dyDescent="0.3">
      <c r="A25" s="321"/>
      <c r="B25" s="99">
        <v>98</v>
      </c>
      <c r="C25" s="106">
        <f t="shared" si="1"/>
        <v>97.73</v>
      </c>
      <c r="D25" s="107">
        <f t="shared" si="1"/>
        <v>97.039999999999992</v>
      </c>
      <c r="E25" s="107">
        <f t="shared" si="1"/>
        <v>96.15</v>
      </c>
      <c r="F25" s="107">
        <f t="shared" si="1"/>
        <v>94.919999999999987</v>
      </c>
      <c r="G25" s="108">
        <f t="shared" si="1"/>
        <v>93.66</v>
      </c>
      <c r="I25" s="112"/>
      <c r="J25" s="112"/>
      <c r="K25" s="112"/>
      <c r="L25" s="112"/>
      <c r="M25" s="112"/>
    </row>
    <row r="26" spans="1:13" x14ac:dyDescent="0.3">
      <c r="A26" s="321"/>
      <c r="B26" s="99">
        <v>99</v>
      </c>
      <c r="C26" s="106">
        <f t="shared" si="1"/>
        <v>97.614999999999995</v>
      </c>
      <c r="D26" s="107">
        <f t="shared" si="1"/>
        <v>96.92</v>
      </c>
      <c r="E26" s="107">
        <f t="shared" si="1"/>
        <v>96.025000000000006</v>
      </c>
      <c r="F26" s="107">
        <f t="shared" si="1"/>
        <v>94.759999999999991</v>
      </c>
      <c r="G26" s="108">
        <f t="shared" si="1"/>
        <v>93.48</v>
      </c>
      <c r="I26" s="112"/>
      <c r="J26" s="112"/>
      <c r="K26" s="112"/>
      <c r="L26" s="112"/>
      <c r="M26" s="112"/>
    </row>
    <row r="27" spans="1:13" x14ac:dyDescent="0.3">
      <c r="A27" s="321"/>
      <c r="B27" s="99">
        <v>100</v>
      </c>
      <c r="C27" s="92">
        <f>K6</f>
        <v>97.5</v>
      </c>
      <c r="D27" s="93">
        <f>K7</f>
        <v>96.8</v>
      </c>
      <c r="E27" s="93">
        <f>K8</f>
        <v>95.9</v>
      </c>
      <c r="F27" s="93">
        <f>K9</f>
        <v>94.6</v>
      </c>
      <c r="G27" s="94">
        <f>K10</f>
        <v>93.3</v>
      </c>
      <c r="I27" s="112"/>
      <c r="J27" s="112"/>
      <c r="K27" s="112"/>
      <c r="L27" s="112"/>
      <c r="M27" s="112"/>
    </row>
    <row r="28" spans="1:13" x14ac:dyDescent="0.3">
      <c r="A28" s="321"/>
      <c r="B28" s="99">
        <v>101</v>
      </c>
      <c r="C28" s="106">
        <f>((($B28-$B$17)*(C$47-C$17))/($B$47-$B$17))+C$17</f>
        <v>96.578333333333333</v>
      </c>
      <c r="D28" s="107">
        <f t="shared" ref="D28:G28" si="2">((($B28-$B$17)*(D$47-D$17))/($B$47-$B$17))+D$17</f>
        <v>95.983333333333334</v>
      </c>
      <c r="E28" s="107">
        <f t="shared" si="2"/>
        <v>95.188333333333333</v>
      </c>
      <c r="F28" s="107">
        <f t="shared" si="2"/>
        <v>94.256666666666661</v>
      </c>
      <c r="G28" s="108">
        <f t="shared" si="2"/>
        <v>93.22999999999999</v>
      </c>
      <c r="I28" s="112"/>
      <c r="J28" s="112"/>
      <c r="K28" s="112"/>
      <c r="L28" s="112"/>
      <c r="M28" s="112"/>
    </row>
    <row r="29" spans="1:13" x14ac:dyDescent="0.3">
      <c r="A29" s="321"/>
      <c r="B29" s="99">
        <v>102</v>
      </c>
      <c r="C29" s="106">
        <f t="shared" ref="C29:G46" si="3">((($B29-$B$17)*(C$47-C$17))/($B$47-$B$17))+C$17</f>
        <v>96.39</v>
      </c>
      <c r="D29" s="107">
        <f t="shared" si="3"/>
        <v>95.8</v>
      </c>
      <c r="E29" s="107">
        <f t="shared" si="3"/>
        <v>95.01</v>
      </c>
      <c r="F29" s="107">
        <f t="shared" si="3"/>
        <v>94.08</v>
      </c>
      <c r="G29" s="108">
        <f t="shared" si="3"/>
        <v>93.06</v>
      </c>
      <c r="I29" s="112"/>
      <c r="J29" s="112"/>
      <c r="K29" s="112"/>
      <c r="L29" s="112"/>
      <c r="M29" s="112"/>
    </row>
    <row r="30" spans="1:13" x14ac:dyDescent="0.3">
      <c r="A30" s="321"/>
      <c r="B30" s="99">
        <v>103</v>
      </c>
      <c r="C30" s="106">
        <f t="shared" si="3"/>
        <v>96.201666666666668</v>
      </c>
      <c r="D30" s="107">
        <f t="shared" si="3"/>
        <v>95.61666666666666</v>
      </c>
      <c r="E30" s="107">
        <f t="shared" si="3"/>
        <v>94.831666666666663</v>
      </c>
      <c r="F30" s="107">
        <f t="shared" si="3"/>
        <v>93.903333333333336</v>
      </c>
      <c r="G30" s="108">
        <f t="shared" si="3"/>
        <v>92.89</v>
      </c>
      <c r="I30" s="112"/>
      <c r="J30" s="112"/>
      <c r="K30" s="112"/>
      <c r="L30" s="112"/>
      <c r="M30" s="112"/>
    </row>
    <row r="31" spans="1:13" x14ac:dyDescent="0.3">
      <c r="A31" s="321"/>
      <c r="B31" s="99">
        <v>104</v>
      </c>
      <c r="C31" s="106">
        <f t="shared" si="3"/>
        <v>96.013333333333335</v>
      </c>
      <c r="D31" s="107">
        <f t="shared" si="3"/>
        <v>95.433333333333337</v>
      </c>
      <c r="E31" s="107">
        <f t="shared" si="3"/>
        <v>94.653333333333336</v>
      </c>
      <c r="F31" s="107">
        <f t="shared" si="3"/>
        <v>93.726666666666659</v>
      </c>
      <c r="G31" s="108">
        <f t="shared" si="3"/>
        <v>92.72</v>
      </c>
      <c r="I31" s="112"/>
      <c r="J31" s="112"/>
      <c r="K31" s="112"/>
      <c r="L31" s="112"/>
      <c r="M31" s="112"/>
    </row>
    <row r="32" spans="1:13" x14ac:dyDescent="0.3">
      <c r="A32" s="321"/>
      <c r="B32" s="99">
        <v>105</v>
      </c>
      <c r="C32" s="106">
        <f t="shared" si="3"/>
        <v>95.825000000000003</v>
      </c>
      <c r="D32" s="107">
        <f t="shared" si="3"/>
        <v>95.25</v>
      </c>
      <c r="E32" s="107">
        <f t="shared" si="3"/>
        <v>94.474999999999994</v>
      </c>
      <c r="F32" s="107">
        <f t="shared" si="3"/>
        <v>93.55</v>
      </c>
      <c r="G32" s="108">
        <f t="shared" si="3"/>
        <v>92.55</v>
      </c>
      <c r="I32" s="112"/>
      <c r="J32" s="112"/>
      <c r="K32" s="112"/>
      <c r="L32" s="112"/>
      <c r="M32" s="112"/>
    </row>
    <row r="33" spans="1:13" x14ac:dyDescent="0.3">
      <c r="A33" s="321"/>
      <c r="B33" s="99">
        <v>106</v>
      </c>
      <c r="C33" s="106">
        <f t="shared" si="3"/>
        <v>95.63666666666667</v>
      </c>
      <c r="D33" s="107">
        <f t="shared" si="3"/>
        <v>95.066666666666663</v>
      </c>
      <c r="E33" s="107">
        <f t="shared" si="3"/>
        <v>94.296666666666667</v>
      </c>
      <c r="F33" s="107">
        <f t="shared" si="3"/>
        <v>93.373333333333335</v>
      </c>
      <c r="G33" s="108">
        <f t="shared" si="3"/>
        <v>92.38</v>
      </c>
      <c r="I33" s="112"/>
      <c r="J33" s="112"/>
      <c r="K33" s="112"/>
      <c r="L33" s="112"/>
      <c r="M33" s="112"/>
    </row>
    <row r="34" spans="1:13" x14ac:dyDescent="0.3">
      <c r="A34" s="321"/>
      <c r="B34" s="99">
        <v>107</v>
      </c>
      <c r="C34" s="106">
        <f t="shared" si="3"/>
        <v>95.448333333333338</v>
      </c>
      <c r="D34" s="107">
        <f t="shared" si="3"/>
        <v>94.88333333333334</v>
      </c>
      <c r="E34" s="107">
        <f t="shared" si="3"/>
        <v>94.118333333333339</v>
      </c>
      <c r="F34" s="107">
        <f t="shared" si="3"/>
        <v>93.196666666666658</v>
      </c>
      <c r="G34" s="108">
        <f t="shared" si="3"/>
        <v>92.21</v>
      </c>
      <c r="I34" s="112"/>
      <c r="J34" s="112"/>
      <c r="K34" s="112"/>
      <c r="L34" s="112"/>
      <c r="M34" s="112"/>
    </row>
    <row r="35" spans="1:13" x14ac:dyDescent="0.3">
      <c r="A35" s="321"/>
      <c r="B35" s="99">
        <v>108</v>
      </c>
      <c r="C35" s="106">
        <f t="shared" si="3"/>
        <v>95.26</v>
      </c>
      <c r="D35" s="107">
        <f t="shared" si="3"/>
        <v>94.7</v>
      </c>
      <c r="E35" s="107">
        <f t="shared" si="3"/>
        <v>93.94</v>
      </c>
      <c r="F35" s="107">
        <f t="shared" si="3"/>
        <v>93.02</v>
      </c>
      <c r="G35" s="108">
        <f t="shared" si="3"/>
        <v>92.039999999999992</v>
      </c>
      <c r="I35" s="112"/>
      <c r="J35" s="112"/>
      <c r="K35" s="112"/>
      <c r="L35" s="112"/>
      <c r="M35" s="112"/>
    </row>
    <row r="36" spans="1:13" x14ac:dyDescent="0.3">
      <c r="A36" s="321"/>
      <c r="B36" s="99">
        <v>109</v>
      </c>
      <c r="C36" s="106">
        <f t="shared" si="3"/>
        <v>95.071666666666673</v>
      </c>
      <c r="D36" s="107">
        <f t="shared" si="3"/>
        <v>94.516666666666666</v>
      </c>
      <c r="E36" s="107">
        <f t="shared" si="3"/>
        <v>93.76166666666667</v>
      </c>
      <c r="F36" s="107">
        <f t="shared" si="3"/>
        <v>92.843333333333334</v>
      </c>
      <c r="G36" s="108">
        <f t="shared" si="3"/>
        <v>91.87</v>
      </c>
      <c r="I36" s="112"/>
      <c r="J36" s="112"/>
      <c r="K36" s="112"/>
      <c r="L36" s="112"/>
      <c r="M36" s="112"/>
    </row>
    <row r="37" spans="1:13" x14ac:dyDescent="0.3">
      <c r="A37" s="321"/>
      <c r="B37" s="99">
        <v>110</v>
      </c>
      <c r="C37" s="106">
        <f t="shared" si="3"/>
        <v>94.88333333333334</v>
      </c>
      <c r="D37" s="107">
        <f t="shared" si="3"/>
        <v>94.333333333333329</v>
      </c>
      <c r="E37" s="107">
        <f t="shared" si="3"/>
        <v>93.583333333333329</v>
      </c>
      <c r="F37" s="107">
        <f t="shared" si="3"/>
        <v>92.666666666666671</v>
      </c>
      <c r="G37" s="108">
        <f t="shared" si="3"/>
        <v>91.7</v>
      </c>
      <c r="I37" s="112"/>
      <c r="J37" s="112"/>
      <c r="K37" s="112"/>
      <c r="L37" s="112"/>
      <c r="M37" s="112"/>
    </row>
    <row r="38" spans="1:13" x14ac:dyDescent="0.3">
      <c r="A38" s="321"/>
      <c r="B38" s="99">
        <v>111</v>
      </c>
      <c r="C38" s="106">
        <f t="shared" si="3"/>
        <v>94.695000000000007</v>
      </c>
      <c r="D38" s="107">
        <f t="shared" si="3"/>
        <v>94.15</v>
      </c>
      <c r="E38" s="107">
        <f t="shared" si="3"/>
        <v>93.405000000000001</v>
      </c>
      <c r="F38" s="107">
        <f t="shared" si="3"/>
        <v>92.49</v>
      </c>
      <c r="G38" s="108">
        <f t="shared" si="3"/>
        <v>91.53</v>
      </c>
      <c r="I38" s="112"/>
      <c r="J38" s="112"/>
      <c r="K38" s="112"/>
      <c r="L38" s="112"/>
      <c r="M38" s="112"/>
    </row>
    <row r="39" spans="1:13" x14ac:dyDescent="0.3">
      <c r="A39" s="321"/>
      <c r="B39" s="99">
        <v>112</v>
      </c>
      <c r="C39" s="106">
        <f t="shared" si="3"/>
        <v>94.506666666666675</v>
      </c>
      <c r="D39" s="107">
        <f t="shared" si="3"/>
        <v>93.966666666666669</v>
      </c>
      <c r="E39" s="107">
        <f t="shared" si="3"/>
        <v>93.226666666666659</v>
      </c>
      <c r="F39" s="107">
        <f t="shared" si="3"/>
        <v>92.313333333333333</v>
      </c>
      <c r="G39" s="108">
        <f t="shared" si="3"/>
        <v>91.36</v>
      </c>
      <c r="I39" s="112"/>
      <c r="J39" s="112"/>
      <c r="K39" s="112"/>
      <c r="L39" s="112"/>
      <c r="M39" s="112"/>
    </row>
    <row r="40" spans="1:13" x14ac:dyDescent="0.3">
      <c r="A40" s="321"/>
      <c r="B40" s="99">
        <v>113</v>
      </c>
      <c r="C40" s="106">
        <f t="shared" si="3"/>
        <v>94.318333333333328</v>
      </c>
      <c r="D40" s="107">
        <f t="shared" si="3"/>
        <v>93.783333333333331</v>
      </c>
      <c r="E40" s="107">
        <f t="shared" si="3"/>
        <v>93.048333333333332</v>
      </c>
      <c r="F40" s="107">
        <f t="shared" si="3"/>
        <v>92.13666666666667</v>
      </c>
      <c r="G40" s="108">
        <f t="shared" si="3"/>
        <v>91.19</v>
      </c>
      <c r="I40" s="112"/>
      <c r="J40" s="112"/>
      <c r="K40" s="112"/>
      <c r="L40" s="112"/>
      <c r="M40" s="112"/>
    </row>
    <row r="41" spans="1:13" x14ac:dyDescent="0.3">
      <c r="A41" s="321"/>
      <c r="B41" s="99">
        <v>114</v>
      </c>
      <c r="C41" s="106">
        <f t="shared" si="3"/>
        <v>94.13</v>
      </c>
      <c r="D41" s="107">
        <f t="shared" si="3"/>
        <v>93.6</v>
      </c>
      <c r="E41" s="107">
        <f t="shared" si="3"/>
        <v>92.87</v>
      </c>
      <c r="F41" s="107">
        <f t="shared" si="3"/>
        <v>91.960000000000008</v>
      </c>
      <c r="G41" s="108">
        <f t="shared" si="3"/>
        <v>91.02</v>
      </c>
      <c r="I41" s="112"/>
      <c r="J41" s="112"/>
      <c r="K41" s="112"/>
      <c r="L41" s="112"/>
      <c r="M41" s="112"/>
    </row>
    <row r="42" spans="1:13" x14ac:dyDescent="0.3">
      <c r="A42" s="321"/>
      <c r="B42" s="99">
        <v>115</v>
      </c>
      <c r="C42" s="106">
        <f t="shared" si="3"/>
        <v>93.941666666666663</v>
      </c>
      <c r="D42" s="107">
        <f t="shared" si="3"/>
        <v>93.416666666666671</v>
      </c>
      <c r="E42" s="107">
        <f t="shared" si="3"/>
        <v>92.691666666666663</v>
      </c>
      <c r="F42" s="107">
        <f t="shared" si="3"/>
        <v>91.783333333333331</v>
      </c>
      <c r="G42" s="108">
        <f t="shared" si="3"/>
        <v>90.85</v>
      </c>
      <c r="I42" s="112"/>
      <c r="J42" s="112"/>
      <c r="K42" s="112"/>
      <c r="L42" s="112"/>
      <c r="M42" s="112"/>
    </row>
    <row r="43" spans="1:13" x14ac:dyDescent="0.3">
      <c r="A43" s="321"/>
      <c r="B43" s="99">
        <v>116</v>
      </c>
      <c r="C43" s="106">
        <f t="shared" si="3"/>
        <v>93.75333333333333</v>
      </c>
      <c r="D43" s="107">
        <f t="shared" si="3"/>
        <v>93.233333333333334</v>
      </c>
      <c r="E43" s="107">
        <f t="shared" si="3"/>
        <v>92.513333333333335</v>
      </c>
      <c r="F43" s="107">
        <f t="shared" si="3"/>
        <v>91.606666666666669</v>
      </c>
      <c r="G43" s="108">
        <f t="shared" si="3"/>
        <v>90.679999999999993</v>
      </c>
      <c r="I43" s="112"/>
      <c r="J43" s="112"/>
      <c r="K43" s="112"/>
      <c r="L43" s="112"/>
      <c r="M43" s="112"/>
    </row>
    <row r="44" spans="1:13" x14ac:dyDescent="0.3">
      <c r="A44" s="321"/>
      <c r="B44" s="99">
        <v>117</v>
      </c>
      <c r="C44" s="106">
        <f t="shared" si="3"/>
        <v>93.564999999999998</v>
      </c>
      <c r="D44" s="107">
        <f t="shared" si="3"/>
        <v>93.05</v>
      </c>
      <c r="E44" s="107">
        <f t="shared" si="3"/>
        <v>92.334999999999994</v>
      </c>
      <c r="F44" s="107">
        <f t="shared" si="3"/>
        <v>91.43</v>
      </c>
      <c r="G44" s="108">
        <f t="shared" si="3"/>
        <v>90.51</v>
      </c>
      <c r="I44" s="112"/>
      <c r="J44" s="112"/>
      <c r="K44" s="112"/>
      <c r="L44" s="112"/>
      <c r="M44" s="112"/>
    </row>
    <row r="45" spans="1:13" x14ac:dyDescent="0.3">
      <c r="A45" s="321"/>
      <c r="B45" s="99">
        <v>118</v>
      </c>
      <c r="C45" s="106">
        <f t="shared" si="3"/>
        <v>93.376666666666665</v>
      </c>
      <c r="D45" s="107">
        <f t="shared" si="3"/>
        <v>92.86666666666666</v>
      </c>
      <c r="E45" s="107">
        <f t="shared" si="3"/>
        <v>92.156666666666666</v>
      </c>
      <c r="F45" s="107">
        <f t="shared" si="3"/>
        <v>91.253333333333345</v>
      </c>
      <c r="G45" s="108">
        <f t="shared" si="3"/>
        <v>90.34</v>
      </c>
      <c r="I45" s="112"/>
      <c r="J45" s="112"/>
      <c r="K45" s="112"/>
      <c r="L45" s="112"/>
      <c r="M45" s="112"/>
    </row>
    <row r="46" spans="1:13" x14ac:dyDescent="0.3">
      <c r="A46" s="321"/>
      <c r="B46" s="99">
        <v>119</v>
      </c>
      <c r="C46" s="106">
        <f t="shared" si="3"/>
        <v>93.188333333333333</v>
      </c>
      <c r="D46" s="107">
        <f t="shared" si="3"/>
        <v>92.683333333333337</v>
      </c>
      <c r="E46" s="107">
        <f t="shared" si="3"/>
        <v>91.978333333333325</v>
      </c>
      <c r="F46" s="107">
        <f t="shared" si="3"/>
        <v>91.076666666666668</v>
      </c>
      <c r="G46" s="108">
        <f t="shared" si="3"/>
        <v>90.17</v>
      </c>
      <c r="I46" s="112"/>
      <c r="J46" s="112"/>
      <c r="K46" s="112"/>
      <c r="L46" s="112"/>
      <c r="M46" s="112"/>
    </row>
    <row r="47" spans="1:13" x14ac:dyDescent="0.3">
      <c r="A47" s="321"/>
      <c r="B47" s="99">
        <v>120</v>
      </c>
      <c r="C47" s="92">
        <f>L6</f>
        <v>93</v>
      </c>
      <c r="D47" s="93">
        <f>L7</f>
        <v>92.5</v>
      </c>
      <c r="E47" s="93">
        <f>L8</f>
        <v>91.8</v>
      </c>
      <c r="F47" s="93">
        <f>L9</f>
        <v>90.9</v>
      </c>
      <c r="G47" s="94">
        <f>L10</f>
        <v>90</v>
      </c>
      <c r="I47" s="112"/>
      <c r="J47" s="112"/>
      <c r="K47" s="112"/>
      <c r="L47" s="112"/>
      <c r="M47" s="112"/>
    </row>
    <row r="48" spans="1:13" x14ac:dyDescent="0.3">
      <c r="A48" s="321"/>
      <c r="B48" s="99">
        <v>121</v>
      </c>
      <c r="C48" s="106">
        <f>((($B48-$B$37)*(C$67-C$37))/($B$67-$B$37))+C$37</f>
        <v>92.799444444444447</v>
      </c>
      <c r="D48" s="107">
        <f t="shared" ref="D48:G48" si="4">((($B48-$B$37)*(D$67-D$37))/($B$67-$B$37))+D$37</f>
        <v>92.341111111111104</v>
      </c>
      <c r="E48" s="107">
        <f t="shared" si="4"/>
        <v>91.719444444444434</v>
      </c>
      <c r="F48" s="107">
        <f t="shared" si="4"/>
        <v>90.955555555555563</v>
      </c>
      <c r="G48" s="108">
        <f t="shared" si="4"/>
        <v>90.16</v>
      </c>
      <c r="I48" s="112"/>
      <c r="J48" s="112"/>
      <c r="K48" s="112"/>
      <c r="L48" s="112"/>
      <c r="M48" s="112"/>
    </row>
    <row r="49" spans="1:13" x14ac:dyDescent="0.3">
      <c r="A49" s="321"/>
      <c r="B49" s="99">
        <v>122</v>
      </c>
      <c r="C49" s="106">
        <f t="shared" ref="C49:G66" si="5">((($B49-$B$37)*(C$67-C$37))/($B$67-$B$37))+C$37</f>
        <v>92.61</v>
      </c>
      <c r="D49" s="107">
        <f t="shared" si="5"/>
        <v>92.16</v>
      </c>
      <c r="E49" s="107">
        <f t="shared" si="5"/>
        <v>91.55</v>
      </c>
      <c r="F49" s="107">
        <f t="shared" si="5"/>
        <v>90.8</v>
      </c>
      <c r="G49" s="108">
        <f t="shared" si="5"/>
        <v>90.02</v>
      </c>
      <c r="I49" s="112"/>
      <c r="J49" s="112"/>
      <c r="K49" s="112"/>
      <c r="L49" s="112"/>
      <c r="M49" s="112"/>
    </row>
    <row r="50" spans="1:13" x14ac:dyDescent="0.3">
      <c r="A50" s="321"/>
      <c r="B50" s="99">
        <v>123</v>
      </c>
      <c r="C50" s="106">
        <f t="shared" si="5"/>
        <v>92.420555555555566</v>
      </c>
      <c r="D50" s="107">
        <f t="shared" si="5"/>
        <v>91.978888888888889</v>
      </c>
      <c r="E50" s="107">
        <f t="shared" si="5"/>
        <v>91.38055555555556</v>
      </c>
      <c r="F50" s="107">
        <f t="shared" si="5"/>
        <v>90.644444444444446</v>
      </c>
      <c r="G50" s="108">
        <f t="shared" si="5"/>
        <v>89.88</v>
      </c>
      <c r="I50" s="112"/>
      <c r="J50" s="112"/>
      <c r="K50" s="112"/>
      <c r="L50" s="112"/>
      <c r="M50" s="112"/>
    </row>
    <row r="51" spans="1:13" x14ac:dyDescent="0.3">
      <c r="A51" s="321"/>
      <c r="B51" s="99">
        <v>124</v>
      </c>
      <c r="C51" s="106">
        <f t="shared" si="5"/>
        <v>92.231111111111119</v>
      </c>
      <c r="D51" s="107">
        <f t="shared" si="5"/>
        <v>91.797777777777782</v>
      </c>
      <c r="E51" s="107">
        <f t="shared" si="5"/>
        <v>91.211111111111109</v>
      </c>
      <c r="F51" s="107">
        <f t="shared" si="5"/>
        <v>90.488888888888894</v>
      </c>
      <c r="G51" s="108">
        <f t="shared" si="5"/>
        <v>89.74</v>
      </c>
      <c r="I51" s="112"/>
      <c r="J51" s="112"/>
      <c r="K51" s="112"/>
      <c r="L51" s="112"/>
      <c r="M51" s="112"/>
    </row>
    <row r="52" spans="1:13" x14ac:dyDescent="0.3">
      <c r="A52" s="321"/>
      <c r="B52" s="99">
        <v>125</v>
      </c>
      <c r="C52" s="106">
        <f t="shared" si="5"/>
        <v>92.041666666666671</v>
      </c>
      <c r="D52" s="107">
        <f t="shared" si="5"/>
        <v>91.616666666666674</v>
      </c>
      <c r="E52" s="107">
        <f t="shared" si="5"/>
        <v>91.041666666666657</v>
      </c>
      <c r="F52" s="107">
        <f t="shared" si="5"/>
        <v>90.333333333333343</v>
      </c>
      <c r="G52" s="108">
        <f t="shared" si="5"/>
        <v>89.6</v>
      </c>
      <c r="I52" s="112"/>
      <c r="J52" s="112"/>
      <c r="K52" s="112"/>
      <c r="L52" s="112"/>
      <c r="M52" s="112"/>
    </row>
    <row r="53" spans="1:13" x14ac:dyDescent="0.3">
      <c r="A53" s="321"/>
      <c r="B53" s="99">
        <v>126</v>
      </c>
      <c r="C53" s="106">
        <f t="shared" si="5"/>
        <v>91.852222222222224</v>
      </c>
      <c r="D53" s="107">
        <f t="shared" si="5"/>
        <v>91.435555555555553</v>
      </c>
      <c r="E53" s="107">
        <f t="shared" si="5"/>
        <v>90.87222222222222</v>
      </c>
      <c r="F53" s="107">
        <f t="shared" si="5"/>
        <v>90.177777777777777</v>
      </c>
      <c r="G53" s="108">
        <f t="shared" si="5"/>
        <v>89.460000000000008</v>
      </c>
      <c r="I53" s="112"/>
      <c r="J53" s="112"/>
      <c r="K53" s="112"/>
      <c r="L53" s="112"/>
      <c r="M53" s="112"/>
    </row>
    <row r="54" spans="1:13" x14ac:dyDescent="0.3">
      <c r="A54" s="321"/>
      <c r="B54" s="99">
        <v>127</v>
      </c>
      <c r="C54" s="106">
        <f t="shared" si="5"/>
        <v>91.662777777777777</v>
      </c>
      <c r="D54" s="107">
        <f t="shared" si="5"/>
        <v>91.254444444444445</v>
      </c>
      <c r="E54" s="107">
        <f t="shared" si="5"/>
        <v>90.702777777777783</v>
      </c>
      <c r="F54" s="107">
        <f t="shared" si="5"/>
        <v>90.022222222222226</v>
      </c>
      <c r="G54" s="108">
        <f t="shared" si="5"/>
        <v>89.320000000000007</v>
      </c>
      <c r="I54" s="112"/>
      <c r="J54" s="112"/>
      <c r="K54" s="112"/>
      <c r="L54" s="112"/>
      <c r="M54" s="112"/>
    </row>
    <row r="55" spans="1:13" x14ac:dyDescent="0.3">
      <c r="A55" s="321"/>
      <c r="B55" s="99">
        <v>128</v>
      </c>
      <c r="C55" s="106">
        <f t="shared" si="5"/>
        <v>91.473333333333343</v>
      </c>
      <c r="D55" s="107">
        <f t="shared" si="5"/>
        <v>91.073333333333338</v>
      </c>
      <c r="E55" s="107">
        <f t="shared" si="5"/>
        <v>90.533333333333331</v>
      </c>
      <c r="F55" s="107">
        <f t="shared" si="5"/>
        <v>89.866666666666674</v>
      </c>
      <c r="G55" s="108">
        <f t="shared" si="5"/>
        <v>89.18</v>
      </c>
      <c r="I55" s="112"/>
      <c r="J55" s="112"/>
      <c r="K55" s="112"/>
      <c r="L55" s="112"/>
      <c r="M55" s="112"/>
    </row>
    <row r="56" spans="1:13" x14ac:dyDescent="0.3">
      <c r="A56" s="321"/>
      <c r="B56" s="99">
        <v>129</v>
      </c>
      <c r="C56" s="106">
        <f t="shared" si="5"/>
        <v>91.283888888888896</v>
      </c>
      <c r="D56" s="107">
        <f t="shared" si="5"/>
        <v>90.89222222222223</v>
      </c>
      <c r="E56" s="107">
        <f t="shared" si="5"/>
        <v>90.36388888888888</v>
      </c>
      <c r="F56" s="107">
        <f t="shared" si="5"/>
        <v>89.711111111111109</v>
      </c>
      <c r="G56" s="108">
        <f t="shared" si="5"/>
        <v>89.04</v>
      </c>
      <c r="I56" s="112"/>
      <c r="J56" s="112"/>
      <c r="K56" s="112"/>
      <c r="L56" s="112"/>
      <c r="M56" s="112"/>
    </row>
    <row r="57" spans="1:13" x14ac:dyDescent="0.3">
      <c r="A57" s="321"/>
      <c r="B57" s="99">
        <v>130</v>
      </c>
      <c r="C57" s="106">
        <f t="shared" si="5"/>
        <v>91.094444444444449</v>
      </c>
      <c r="D57" s="107">
        <f t="shared" si="5"/>
        <v>90.711111111111109</v>
      </c>
      <c r="E57" s="107">
        <f t="shared" si="5"/>
        <v>90.194444444444443</v>
      </c>
      <c r="F57" s="107">
        <f t="shared" si="5"/>
        <v>89.555555555555557</v>
      </c>
      <c r="G57" s="108">
        <f t="shared" si="5"/>
        <v>88.9</v>
      </c>
      <c r="I57" s="112"/>
      <c r="J57" s="112"/>
      <c r="K57" s="112"/>
      <c r="L57" s="112"/>
      <c r="M57" s="112"/>
    </row>
    <row r="58" spans="1:13" x14ac:dyDescent="0.3">
      <c r="A58" s="321"/>
      <c r="B58" s="99">
        <v>131</v>
      </c>
      <c r="C58" s="106">
        <f t="shared" si="5"/>
        <v>90.905000000000001</v>
      </c>
      <c r="D58" s="107">
        <f t="shared" si="5"/>
        <v>90.53</v>
      </c>
      <c r="E58" s="107">
        <f t="shared" si="5"/>
        <v>90.025000000000006</v>
      </c>
      <c r="F58" s="107">
        <f t="shared" si="5"/>
        <v>89.4</v>
      </c>
      <c r="G58" s="108">
        <f t="shared" si="5"/>
        <v>88.76</v>
      </c>
      <c r="I58" s="112"/>
      <c r="J58" s="112"/>
      <c r="K58" s="112"/>
      <c r="L58" s="112"/>
      <c r="M58" s="112"/>
    </row>
    <row r="59" spans="1:13" x14ac:dyDescent="0.3">
      <c r="A59" s="321"/>
      <c r="B59" s="99">
        <v>132</v>
      </c>
      <c r="C59" s="106">
        <f t="shared" si="5"/>
        <v>90.715555555555554</v>
      </c>
      <c r="D59" s="107">
        <f t="shared" si="5"/>
        <v>90.348888888888894</v>
      </c>
      <c r="E59" s="107">
        <f t="shared" si="5"/>
        <v>89.855555555555554</v>
      </c>
      <c r="F59" s="107">
        <f t="shared" si="5"/>
        <v>89.24444444444444</v>
      </c>
      <c r="G59" s="108">
        <f t="shared" si="5"/>
        <v>88.62</v>
      </c>
      <c r="I59" s="112"/>
      <c r="J59" s="112"/>
      <c r="K59" s="112"/>
      <c r="L59" s="112"/>
      <c r="M59" s="112"/>
    </row>
    <row r="60" spans="1:13" x14ac:dyDescent="0.3">
      <c r="A60" s="321"/>
      <c r="B60" s="99">
        <v>133</v>
      </c>
      <c r="C60" s="106">
        <f t="shared" si="5"/>
        <v>90.526111111111121</v>
      </c>
      <c r="D60" s="107">
        <f t="shared" si="5"/>
        <v>90.167777777777786</v>
      </c>
      <c r="E60" s="107">
        <f t="shared" si="5"/>
        <v>89.686111111111103</v>
      </c>
      <c r="F60" s="107">
        <f t="shared" si="5"/>
        <v>89.088888888888889</v>
      </c>
      <c r="G60" s="108">
        <f t="shared" si="5"/>
        <v>88.48</v>
      </c>
      <c r="I60" s="112"/>
      <c r="J60" s="112"/>
      <c r="K60" s="112"/>
      <c r="L60" s="112"/>
      <c r="M60" s="112"/>
    </row>
    <row r="61" spans="1:13" x14ac:dyDescent="0.3">
      <c r="A61" s="321"/>
      <c r="B61" s="99">
        <v>134</v>
      </c>
      <c r="C61" s="106">
        <f t="shared" si="5"/>
        <v>90.336666666666673</v>
      </c>
      <c r="D61" s="107">
        <f t="shared" si="5"/>
        <v>89.986666666666665</v>
      </c>
      <c r="E61" s="107">
        <f t="shared" si="5"/>
        <v>89.516666666666666</v>
      </c>
      <c r="F61" s="107">
        <f t="shared" si="5"/>
        <v>88.933333333333337</v>
      </c>
      <c r="G61" s="108">
        <f t="shared" si="5"/>
        <v>88.34</v>
      </c>
      <c r="I61" s="112"/>
      <c r="J61" s="112"/>
      <c r="K61" s="112"/>
      <c r="L61" s="112"/>
      <c r="M61" s="112"/>
    </row>
    <row r="62" spans="1:13" x14ac:dyDescent="0.3">
      <c r="A62" s="321"/>
      <c r="B62" s="99">
        <v>135</v>
      </c>
      <c r="C62" s="106">
        <f t="shared" si="5"/>
        <v>90.147222222222226</v>
      </c>
      <c r="D62" s="107">
        <f t="shared" si="5"/>
        <v>89.805555555555557</v>
      </c>
      <c r="E62" s="107">
        <f t="shared" si="5"/>
        <v>89.347222222222229</v>
      </c>
      <c r="F62" s="107">
        <f t="shared" si="5"/>
        <v>88.777777777777771</v>
      </c>
      <c r="G62" s="108">
        <f t="shared" si="5"/>
        <v>88.2</v>
      </c>
      <c r="I62" s="112"/>
      <c r="J62" s="112"/>
      <c r="K62" s="112"/>
      <c r="L62" s="112"/>
      <c r="M62" s="112"/>
    </row>
    <row r="63" spans="1:13" x14ac:dyDescent="0.3">
      <c r="A63" s="321"/>
      <c r="B63" s="99">
        <v>136</v>
      </c>
      <c r="C63" s="106">
        <f t="shared" si="5"/>
        <v>89.957777777777778</v>
      </c>
      <c r="D63" s="107">
        <f t="shared" si="5"/>
        <v>89.62444444444445</v>
      </c>
      <c r="E63" s="107">
        <f t="shared" si="5"/>
        <v>89.177777777777777</v>
      </c>
      <c r="F63" s="107">
        <f t="shared" si="5"/>
        <v>88.62222222222222</v>
      </c>
      <c r="G63" s="108">
        <f t="shared" si="5"/>
        <v>88.06</v>
      </c>
      <c r="I63" s="112"/>
      <c r="J63" s="112"/>
      <c r="K63" s="112"/>
      <c r="L63" s="112"/>
      <c r="M63" s="112"/>
    </row>
    <row r="64" spans="1:13" x14ac:dyDescent="0.3">
      <c r="A64" s="321"/>
      <c r="B64" s="99">
        <v>137</v>
      </c>
      <c r="C64" s="106">
        <f t="shared" si="5"/>
        <v>89.768333333333331</v>
      </c>
      <c r="D64" s="107">
        <f t="shared" si="5"/>
        <v>89.443333333333342</v>
      </c>
      <c r="E64" s="107">
        <f t="shared" si="5"/>
        <v>89.008333333333326</v>
      </c>
      <c r="F64" s="107">
        <f t="shared" si="5"/>
        <v>88.466666666666669</v>
      </c>
      <c r="G64" s="108">
        <f t="shared" si="5"/>
        <v>87.92</v>
      </c>
      <c r="I64" s="112"/>
      <c r="J64" s="112"/>
      <c r="K64" s="112"/>
      <c r="L64" s="112"/>
      <c r="M64" s="112"/>
    </row>
    <row r="65" spans="1:13" x14ac:dyDescent="0.3">
      <c r="A65" s="321"/>
      <c r="B65" s="99">
        <v>138</v>
      </c>
      <c r="C65" s="106">
        <f t="shared" si="5"/>
        <v>89.578888888888898</v>
      </c>
      <c r="D65" s="107">
        <f t="shared" si="5"/>
        <v>89.262222222222221</v>
      </c>
      <c r="E65" s="107">
        <f t="shared" si="5"/>
        <v>88.838888888888889</v>
      </c>
      <c r="F65" s="107">
        <f t="shared" si="5"/>
        <v>88.311111111111117</v>
      </c>
      <c r="G65" s="108">
        <f t="shared" si="5"/>
        <v>87.78</v>
      </c>
      <c r="I65" s="112"/>
      <c r="J65" s="112"/>
      <c r="K65" s="112"/>
      <c r="L65" s="112"/>
      <c r="M65" s="112"/>
    </row>
    <row r="66" spans="1:13" x14ac:dyDescent="0.3">
      <c r="A66" s="321"/>
      <c r="B66" s="99">
        <v>139</v>
      </c>
      <c r="C66" s="106">
        <f t="shared" si="5"/>
        <v>89.38944444444445</v>
      </c>
      <c r="D66" s="107">
        <f t="shared" si="5"/>
        <v>89.081111111111113</v>
      </c>
      <c r="E66" s="107">
        <f t="shared" si="5"/>
        <v>88.669444444444451</v>
      </c>
      <c r="F66" s="107">
        <f t="shared" si="5"/>
        <v>88.155555555555551</v>
      </c>
      <c r="G66" s="108">
        <f t="shared" si="5"/>
        <v>87.64</v>
      </c>
      <c r="I66" s="112"/>
      <c r="J66" s="112"/>
      <c r="K66" s="112"/>
      <c r="L66" s="112"/>
      <c r="M66" s="112"/>
    </row>
    <row r="67" spans="1:13" x14ac:dyDescent="0.3">
      <c r="A67" s="321"/>
      <c r="B67" s="99">
        <v>140</v>
      </c>
      <c r="C67" s="92">
        <f>M6</f>
        <v>89.2</v>
      </c>
      <c r="D67" s="93">
        <f>M7</f>
        <v>88.9</v>
      </c>
      <c r="E67" s="93">
        <f>M8</f>
        <v>88.5</v>
      </c>
      <c r="F67" s="93">
        <f>M9</f>
        <v>88</v>
      </c>
      <c r="G67" s="94">
        <f>M10</f>
        <v>87.5</v>
      </c>
      <c r="I67" s="112"/>
      <c r="J67" s="112"/>
      <c r="K67" s="112"/>
      <c r="L67" s="112"/>
      <c r="M67" s="112"/>
    </row>
    <row r="68" spans="1:13" x14ac:dyDescent="0.3">
      <c r="A68" s="321"/>
      <c r="B68" s="99">
        <v>141</v>
      </c>
      <c r="C68" s="106">
        <f>((($B68-$B$57)*(C$87-C$57))/($B$87-$B$57))+C$57</f>
        <v>89.95981481481482</v>
      </c>
      <c r="D68" s="107">
        <f t="shared" ref="D68:G68" si="6">((($B68-$B$57)*(D$87-D$57))/($B$87-$B$57))+D$57</f>
        <v>89.607037037037031</v>
      </c>
      <c r="E68" s="107">
        <f t="shared" si="6"/>
        <v>89.133148148148152</v>
      </c>
      <c r="F68" s="107">
        <f t="shared" si="6"/>
        <v>88.54518518518519</v>
      </c>
      <c r="G68" s="108">
        <f t="shared" si="6"/>
        <v>87.946666666666673</v>
      </c>
      <c r="I68" s="112"/>
      <c r="J68" s="112"/>
      <c r="K68" s="112"/>
      <c r="L68" s="112"/>
      <c r="M68" s="112"/>
    </row>
    <row r="69" spans="1:13" x14ac:dyDescent="0.3">
      <c r="A69" s="321"/>
      <c r="B69" s="99">
        <v>142</v>
      </c>
      <c r="C69" s="106">
        <f t="shared" ref="C69:G86" si="7">((($B69-$B$57)*(C$87-C$57))/($B$87-$B$57))+C$57</f>
        <v>89.856666666666669</v>
      </c>
      <c r="D69" s="107">
        <f t="shared" si="7"/>
        <v>89.506666666666661</v>
      </c>
      <c r="E69" s="107">
        <f t="shared" si="7"/>
        <v>89.036666666666662</v>
      </c>
      <c r="F69" s="107">
        <f t="shared" si="7"/>
        <v>88.453333333333333</v>
      </c>
      <c r="G69" s="108">
        <f t="shared" si="7"/>
        <v>87.86</v>
      </c>
      <c r="I69" s="112"/>
      <c r="J69" s="112"/>
      <c r="K69" s="112"/>
      <c r="L69" s="112"/>
      <c r="M69" s="112"/>
    </row>
    <row r="70" spans="1:13" x14ac:dyDescent="0.3">
      <c r="A70" s="321"/>
      <c r="B70" s="99">
        <v>143</v>
      </c>
      <c r="C70" s="106">
        <f t="shared" si="7"/>
        <v>89.753518518518518</v>
      </c>
      <c r="D70" s="107">
        <f t="shared" si="7"/>
        <v>89.40629629629629</v>
      </c>
      <c r="E70" s="107">
        <f t="shared" si="7"/>
        <v>88.940185185185186</v>
      </c>
      <c r="F70" s="107">
        <f t="shared" si="7"/>
        <v>88.361481481481476</v>
      </c>
      <c r="G70" s="108">
        <f t="shared" si="7"/>
        <v>87.773333333333341</v>
      </c>
      <c r="I70" s="112"/>
      <c r="J70" s="112"/>
      <c r="K70" s="112"/>
      <c r="L70" s="112"/>
      <c r="M70" s="112"/>
    </row>
    <row r="71" spans="1:13" x14ac:dyDescent="0.3">
      <c r="A71" s="321"/>
      <c r="B71" s="99">
        <v>144</v>
      </c>
      <c r="C71" s="106">
        <f t="shared" si="7"/>
        <v>89.650370370370368</v>
      </c>
      <c r="D71" s="107">
        <f t="shared" si="7"/>
        <v>89.305925925925919</v>
      </c>
      <c r="E71" s="107">
        <f t="shared" si="7"/>
        <v>88.843703703703696</v>
      </c>
      <c r="F71" s="107">
        <f t="shared" si="7"/>
        <v>88.269629629629634</v>
      </c>
      <c r="G71" s="108">
        <f t="shared" si="7"/>
        <v>87.686666666666667</v>
      </c>
      <c r="I71" s="112"/>
      <c r="J71" s="112"/>
      <c r="K71" s="112"/>
      <c r="L71" s="112"/>
      <c r="M71" s="112"/>
    </row>
    <row r="72" spans="1:13" x14ac:dyDescent="0.3">
      <c r="A72" s="321"/>
      <c r="B72" s="99">
        <v>145</v>
      </c>
      <c r="C72" s="106">
        <f t="shared" si="7"/>
        <v>89.547222222222217</v>
      </c>
      <c r="D72" s="107">
        <f t="shared" si="7"/>
        <v>89.205555555555549</v>
      </c>
      <c r="E72" s="107">
        <f t="shared" si="7"/>
        <v>88.74722222222222</v>
      </c>
      <c r="F72" s="107">
        <f t="shared" si="7"/>
        <v>88.177777777777777</v>
      </c>
      <c r="G72" s="108">
        <f t="shared" si="7"/>
        <v>87.6</v>
      </c>
      <c r="I72" s="112"/>
      <c r="J72" s="112"/>
      <c r="K72" s="112"/>
      <c r="L72" s="112"/>
      <c r="M72" s="112"/>
    </row>
    <row r="73" spans="1:13" x14ac:dyDescent="0.3">
      <c r="A73" s="321"/>
      <c r="B73" s="99">
        <v>146</v>
      </c>
      <c r="C73" s="106">
        <f t="shared" si="7"/>
        <v>89.444074074074081</v>
      </c>
      <c r="D73" s="107">
        <f t="shared" si="7"/>
        <v>89.105185185185192</v>
      </c>
      <c r="E73" s="107">
        <f t="shared" si="7"/>
        <v>88.650740740740744</v>
      </c>
      <c r="F73" s="107">
        <f t="shared" si="7"/>
        <v>88.08592592592592</v>
      </c>
      <c r="G73" s="108">
        <f t="shared" si="7"/>
        <v>87.513333333333335</v>
      </c>
      <c r="I73" s="112"/>
      <c r="J73" s="112"/>
      <c r="K73" s="112"/>
      <c r="L73" s="112"/>
      <c r="M73" s="112"/>
    </row>
    <row r="74" spans="1:13" x14ac:dyDescent="0.3">
      <c r="A74" s="321"/>
      <c r="B74" s="99">
        <v>147</v>
      </c>
      <c r="C74" s="106">
        <f t="shared" si="7"/>
        <v>89.34092592592593</v>
      </c>
      <c r="D74" s="107">
        <f t="shared" si="7"/>
        <v>89.004814814814821</v>
      </c>
      <c r="E74" s="107">
        <f t="shared" si="7"/>
        <v>88.554259259259254</v>
      </c>
      <c r="F74" s="107">
        <f t="shared" si="7"/>
        <v>87.994074074074078</v>
      </c>
      <c r="G74" s="108">
        <f t="shared" si="7"/>
        <v>87.426666666666662</v>
      </c>
      <c r="I74" s="112"/>
      <c r="J74" s="112"/>
      <c r="K74" s="112"/>
      <c r="L74" s="112"/>
      <c r="M74" s="112"/>
    </row>
    <row r="75" spans="1:13" x14ac:dyDescent="0.3">
      <c r="A75" s="321"/>
      <c r="B75" s="99">
        <v>148</v>
      </c>
      <c r="C75" s="106">
        <f t="shared" si="7"/>
        <v>89.237777777777779</v>
      </c>
      <c r="D75" s="107">
        <f t="shared" si="7"/>
        <v>88.904444444444451</v>
      </c>
      <c r="E75" s="107">
        <f t="shared" si="7"/>
        <v>88.457777777777778</v>
      </c>
      <c r="F75" s="107">
        <f t="shared" si="7"/>
        <v>87.902222222222221</v>
      </c>
      <c r="G75" s="108">
        <f t="shared" si="7"/>
        <v>87.34</v>
      </c>
      <c r="I75" s="112"/>
      <c r="J75" s="112"/>
      <c r="K75" s="112"/>
      <c r="L75" s="112"/>
      <c r="M75" s="112"/>
    </row>
    <row r="76" spans="1:13" x14ac:dyDescent="0.3">
      <c r="A76" s="321"/>
      <c r="B76" s="99">
        <v>149</v>
      </c>
      <c r="C76" s="106">
        <f t="shared" si="7"/>
        <v>89.134629629629629</v>
      </c>
      <c r="D76" s="107">
        <f t="shared" si="7"/>
        <v>88.80407407407408</v>
      </c>
      <c r="E76" s="107">
        <f t="shared" si="7"/>
        <v>88.361296296296288</v>
      </c>
      <c r="F76" s="107">
        <f t="shared" si="7"/>
        <v>87.810370370370364</v>
      </c>
      <c r="G76" s="108">
        <f t="shared" si="7"/>
        <v>87.25333333333333</v>
      </c>
      <c r="I76" s="112"/>
      <c r="J76" s="112"/>
      <c r="K76" s="112"/>
      <c r="L76" s="112"/>
      <c r="M76" s="112"/>
    </row>
    <row r="77" spans="1:13" x14ac:dyDescent="0.3">
      <c r="A77" s="321"/>
      <c r="B77" s="99">
        <v>150</v>
      </c>
      <c r="C77" s="106">
        <f t="shared" si="7"/>
        <v>89.031481481481478</v>
      </c>
      <c r="D77" s="107">
        <f t="shared" si="7"/>
        <v>88.703703703703709</v>
      </c>
      <c r="E77" s="107">
        <f t="shared" si="7"/>
        <v>88.264814814814812</v>
      </c>
      <c r="F77" s="107">
        <f t="shared" si="7"/>
        <v>87.718518518518522</v>
      </c>
      <c r="G77" s="108">
        <f t="shared" si="7"/>
        <v>87.166666666666671</v>
      </c>
      <c r="I77" s="112"/>
      <c r="J77" s="112"/>
      <c r="K77" s="112"/>
      <c r="L77" s="112"/>
      <c r="M77" s="112"/>
    </row>
    <row r="78" spans="1:13" x14ac:dyDescent="0.3">
      <c r="A78" s="321"/>
      <c r="B78" s="99">
        <v>151</v>
      </c>
      <c r="C78" s="106">
        <f t="shared" si="7"/>
        <v>88.928333333333342</v>
      </c>
      <c r="D78" s="107">
        <f t="shared" si="7"/>
        <v>88.603333333333339</v>
      </c>
      <c r="E78" s="107">
        <f t="shared" si="7"/>
        <v>88.168333333333337</v>
      </c>
      <c r="F78" s="107">
        <f t="shared" si="7"/>
        <v>87.626666666666665</v>
      </c>
      <c r="G78" s="108">
        <f t="shared" si="7"/>
        <v>87.08</v>
      </c>
      <c r="I78" s="112"/>
      <c r="J78" s="112"/>
      <c r="K78" s="112"/>
      <c r="L78" s="112"/>
      <c r="M78" s="112"/>
    </row>
    <row r="79" spans="1:13" x14ac:dyDescent="0.3">
      <c r="A79" s="321"/>
      <c r="B79" s="99">
        <v>152</v>
      </c>
      <c r="C79" s="106">
        <f t="shared" si="7"/>
        <v>88.825185185185191</v>
      </c>
      <c r="D79" s="107">
        <f t="shared" si="7"/>
        <v>88.502962962962968</v>
      </c>
      <c r="E79" s="107">
        <f t="shared" si="7"/>
        <v>88.071851851851847</v>
      </c>
      <c r="F79" s="107">
        <f t="shared" si="7"/>
        <v>87.534814814814808</v>
      </c>
      <c r="G79" s="108">
        <f t="shared" si="7"/>
        <v>86.993333333333339</v>
      </c>
      <c r="I79" s="112"/>
      <c r="J79" s="112"/>
      <c r="K79" s="112"/>
      <c r="L79" s="112"/>
      <c r="M79" s="112"/>
    </row>
    <row r="80" spans="1:13" x14ac:dyDescent="0.3">
      <c r="A80" s="321"/>
      <c r="B80" s="99">
        <v>153</v>
      </c>
      <c r="C80" s="106">
        <f t="shared" si="7"/>
        <v>88.72203703703704</v>
      </c>
      <c r="D80" s="107">
        <f t="shared" si="7"/>
        <v>88.402592592592597</v>
      </c>
      <c r="E80" s="107">
        <f t="shared" si="7"/>
        <v>87.975370370370371</v>
      </c>
      <c r="F80" s="107">
        <f t="shared" si="7"/>
        <v>87.442962962962966</v>
      </c>
      <c r="G80" s="108">
        <f t="shared" si="7"/>
        <v>86.906666666666666</v>
      </c>
      <c r="I80" s="112"/>
      <c r="J80" s="112"/>
      <c r="K80" s="112"/>
      <c r="L80" s="112"/>
      <c r="M80" s="112"/>
    </row>
    <row r="81" spans="1:13" x14ac:dyDescent="0.3">
      <c r="A81" s="321"/>
      <c r="B81" s="99">
        <v>154</v>
      </c>
      <c r="C81" s="106">
        <f t="shared" si="7"/>
        <v>88.61888888888889</v>
      </c>
      <c r="D81" s="107">
        <f t="shared" si="7"/>
        <v>88.302222222222227</v>
      </c>
      <c r="E81" s="107">
        <f t="shared" si="7"/>
        <v>87.878888888888881</v>
      </c>
      <c r="F81" s="107">
        <f t="shared" si="7"/>
        <v>87.351111111111109</v>
      </c>
      <c r="G81" s="108">
        <f t="shared" si="7"/>
        <v>86.82</v>
      </c>
      <c r="I81" s="112"/>
      <c r="J81" s="112"/>
      <c r="K81" s="112"/>
      <c r="L81" s="112"/>
      <c r="M81" s="112"/>
    </row>
    <row r="82" spans="1:13" x14ac:dyDescent="0.3">
      <c r="A82" s="321"/>
      <c r="B82" s="99">
        <v>155</v>
      </c>
      <c r="C82" s="106">
        <f t="shared" si="7"/>
        <v>88.515740740740739</v>
      </c>
      <c r="D82" s="107">
        <f t="shared" si="7"/>
        <v>88.201851851851856</v>
      </c>
      <c r="E82" s="107">
        <f t="shared" si="7"/>
        <v>87.782407407407405</v>
      </c>
      <c r="F82" s="107">
        <f t="shared" si="7"/>
        <v>87.259259259259252</v>
      </c>
      <c r="G82" s="108">
        <f t="shared" si="7"/>
        <v>86.733333333333334</v>
      </c>
      <c r="I82" s="112"/>
      <c r="J82" s="112"/>
      <c r="K82" s="112"/>
      <c r="L82" s="112"/>
      <c r="M82" s="112"/>
    </row>
    <row r="83" spans="1:13" x14ac:dyDescent="0.3">
      <c r="A83" s="321"/>
      <c r="B83" s="99">
        <v>156</v>
      </c>
      <c r="C83" s="106">
        <f t="shared" si="7"/>
        <v>88.412592592592588</v>
      </c>
      <c r="D83" s="107">
        <f t="shared" si="7"/>
        <v>88.101481481481486</v>
      </c>
      <c r="E83" s="107">
        <f t="shared" si="7"/>
        <v>87.685925925925929</v>
      </c>
      <c r="F83" s="107">
        <f t="shared" si="7"/>
        <v>87.16740740740741</v>
      </c>
      <c r="G83" s="108">
        <f t="shared" si="7"/>
        <v>86.646666666666661</v>
      </c>
      <c r="I83" s="112"/>
      <c r="J83" s="112"/>
      <c r="K83" s="112"/>
      <c r="L83" s="112"/>
      <c r="M83" s="112"/>
    </row>
    <row r="84" spans="1:13" x14ac:dyDescent="0.3">
      <c r="A84" s="321"/>
      <c r="B84" s="99">
        <v>157</v>
      </c>
      <c r="C84" s="106">
        <f t="shared" si="7"/>
        <v>88.309444444444438</v>
      </c>
      <c r="D84" s="107">
        <f t="shared" si="7"/>
        <v>88.001111111111115</v>
      </c>
      <c r="E84" s="107">
        <f t="shared" si="7"/>
        <v>87.589444444444439</v>
      </c>
      <c r="F84" s="107">
        <f t="shared" si="7"/>
        <v>87.075555555555553</v>
      </c>
      <c r="G84" s="108">
        <f t="shared" si="7"/>
        <v>86.56</v>
      </c>
      <c r="I84" s="112"/>
      <c r="J84" s="112"/>
      <c r="K84" s="112"/>
      <c r="L84" s="112"/>
      <c r="M84" s="112"/>
    </row>
    <row r="85" spans="1:13" x14ac:dyDescent="0.3">
      <c r="A85" s="321"/>
      <c r="B85" s="99">
        <v>158</v>
      </c>
      <c r="C85" s="106">
        <f t="shared" si="7"/>
        <v>88.206296296296301</v>
      </c>
      <c r="D85" s="107">
        <f t="shared" si="7"/>
        <v>87.900740740740744</v>
      </c>
      <c r="E85" s="107">
        <f t="shared" si="7"/>
        <v>87.492962962962963</v>
      </c>
      <c r="F85" s="107">
        <f t="shared" si="7"/>
        <v>86.983703703703696</v>
      </c>
      <c r="G85" s="108">
        <f t="shared" si="7"/>
        <v>86.473333333333329</v>
      </c>
      <c r="I85" s="112"/>
      <c r="J85" s="112"/>
      <c r="K85" s="112"/>
      <c r="L85" s="112"/>
      <c r="M85" s="112"/>
    </row>
    <row r="86" spans="1:13" x14ac:dyDescent="0.3">
      <c r="A86" s="321"/>
      <c r="B86" s="99">
        <v>159</v>
      </c>
      <c r="C86" s="106">
        <f t="shared" si="7"/>
        <v>88.103148148148151</v>
      </c>
      <c r="D86" s="107">
        <f t="shared" si="7"/>
        <v>87.800370370370374</v>
      </c>
      <c r="E86" s="107">
        <f t="shared" si="7"/>
        <v>87.396481481481473</v>
      </c>
      <c r="F86" s="107">
        <f t="shared" si="7"/>
        <v>86.891851851851854</v>
      </c>
      <c r="G86" s="108">
        <f t="shared" si="7"/>
        <v>86.38666666666667</v>
      </c>
      <c r="I86" s="112"/>
      <c r="J86" s="112"/>
      <c r="K86" s="112"/>
      <c r="L86" s="112"/>
      <c r="M86" s="112"/>
    </row>
    <row r="87" spans="1:13" ht="15.75" thickBot="1" x14ac:dyDescent="0.35">
      <c r="A87" s="322"/>
      <c r="B87" s="100">
        <v>160</v>
      </c>
      <c r="C87" s="95">
        <f>N6</f>
        <v>88</v>
      </c>
      <c r="D87" s="96">
        <f>N7</f>
        <v>87.7</v>
      </c>
      <c r="E87" s="96">
        <f>N8</f>
        <v>87.3</v>
      </c>
      <c r="F87" s="96">
        <f>N9</f>
        <v>86.8</v>
      </c>
      <c r="G87" s="97">
        <f>N10</f>
        <v>86.3</v>
      </c>
      <c r="I87" s="112"/>
      <c r="J87" s="112"/>
      <c r="K87" s="112"/>
      <c r="L87" s="112"/>
      <c r="M87" s="112"/>
    </row>
    <row r="88" spans="1:13" x14ac:dyDescent="0.3">
      <c r="I88" s="87"/>
      <c r="J88" s="87"/>
      <c r="K88" s="87"/>
      <c r="L88" s="87"/>
      <c r="M88" s="87"/>
    </row>
  </sheetData>
  <sheetProtection password="CEEB" sheet="1" objects="1" scenarios="1" selectLockedCells="1" selectUnlockedCells="1"/>
  <mergeCells count="11">
    <mergeCell ref="AG2:AK2"/>
    <mergeCell ref="AL2:AP2"/>
    <mergeCell ref="J3:N3"/>
    <mergeCell ref="R2:V2"/>
    <mergeCell ref="W2:AA2"/>
    <mergeCell ref="AB2:AF2"/>
    <mergeCell ref="A3:A87"/>
    <mergeCell ref="C3:G3"/>
    <mergeCell ref="J4:N4"/>
    <mergeCell ref="J13:N13"/>
    <mergeCell ref="J14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4"/>
  <sheetViews>
    <sheetView zoomScaleNormal="100" workbookViewId="0">
      <selection activeCell="D7" sqref="D7"/>
    </sheetView>
  </sheetViews>
  <sheetFormatPr defaultRowHeight="15" x14ac:dyDescent="0.3"/>
  <cols>
    <col min="1" max="1" width="2.42578125" customWidth="1"/>
    <col min="2" max="3" width="22" customWidth="1"/>
    <col min="4" max="4" width="15.7109375" bestFit="1" customWidth="1"/>
  </cols>
  <sheetData>
    <row r="1" spans="2:3" ht="9.75" customHeight="1" x14ac:dyDescent="0.3"/>
    <row r="2" spans="2:3" x14ac:dyDescent="0.3">
      <c r="B2" s="233" t="s">
        <v>273</v>
      </c>
      <c r="C2" s="234" t="s">
        <v>0</v>
      </c>
    </row>
    <row r="3" spans="2:3" x14ac:dyDescent="0.3">
      <c r="B3" s="235" t="s">
        <v>272</v>
      </c>
      <c r="C3" s="235" t="s">
        <v>271</v>
      </c>
    </row>
    <row r="4" spans="2:3" x14ac:dyDescent="0.3">
      <c r="B4" s="228">
        <v>-20</v>
      </c>
      <c r="C4" s="231">
        <f>IF(IF(B4=CALCULATOR!$C$13,CALCULATOR!$C$17,CALCULATOR!$C$17*(70-B4)/(70-CALCULATOR!C$13))&gt;0,IF(B4=CALCULATOR!$C$13,CALCULATOR!$C$17,CALCULATOR!$C$17*(70-B4)/(70-CALCULATOR!C$13)),0)</f>
        <v>14794520.547945205</v>
      </c>
    </row>
    <row r="5" spans="2:3" x14ac:dyDescent="0.3">
      <c r="B5" s="228">
        <v>-19</v>
      </c>
      <c r="C5" s="231">
        <f>IF(IF(B5=CALCULATOR!$C$13,CALCULATOR!$C$17,CALCULATOR!$C$17*(70-B5)/(70-CALCULATOR!C$13))&gt;0,IF(B5=CALCULATOR!$C$13,CALCULATOR!$C$17,CALCULATOR!$C$17*(70-B5)/(70-CALCULATOR!C$13)),0)</f>
        <v>14630136.98630137</v>
      </c>
    </row>
    <row r="6" spans="2:3" x14ac:dyDescent="0.3">
      <c r="B6" s="228">
        <v>-18</v>
      </c>
      <c r="C6" s="231">
        <f>IF(IF(B6=CALCULATOR!$C$13,CALCULATOR!$C$17,CALCULATOR!$C$17*(70-B6)/(70-CALCULATOR!C$13))&gt;0,IF(B6=CALCULATOR!$C$13,CALCULATOR!$C$17,CALCULATOR!$C$17*(70-B6)/(70-CALCULATOR!C$13)),0)</f>
        <v>14465753.424657535</v>
      </c>
    </row>
    <row r="7" spans="2:3" x14ac:dyDescent="0.3">
      <c r="B7" s="228">
        <v>-17</v>
      </c>
      <c r="C7" s="231">
        <f>IF(IF(B7=CALCULATOR!$C$13,CALCULATOR!$C$17,CALCULATOR!$C$17*(70-B7)/(70-CALCULATOR!C$13))&gt;0,IF(B7=CALCULATOR!$C$13,CALCULATOR!$C$17,CALCULATOR!$C$17*(70-B7)/(70-CALCULATOR!C$13)),0)</f>
        <v>14301369.863013698</v>
      </c>
    </row>
    <row r="8" spans="2:3" x14ac:dyDescent="0.3">
      <c r="B8" s="228">
        <v>-16</v>
      </c>
      <c r="C8" s="231">
        <f>IF(IF(B8=CALCULATOR!$C$13,CALCULATOR!$C$17,CALCULATOR!$C$17*(70-B8)/(70-CALCULATOR!C$13))&gt;0,IF(B8=CALCULATOR!$C$13,CALCULATOR!$C$17,CALCULATOR!$C$17*(70-B8)/(70-CALCULATOR!C$13)),0)</f>
        <v>14136986.301369863</v>
      </c>
    </row>
    <row r="9" spans="2:3" x14ac:dyDescent="0.3">
      <c r="B9" s="228">
        <v>-15</v>
      </c>
      <c r="C9" s="231">
        <f>IF(IF(B9=CALCULATOR!$C$13,CALCULATOR!$C$17,CALCULATOR!$C$17*(70-B9)/(70-CALCULATOR!C$13))&gt;0,IF(B9=CALCULATOR!$C$13,CALCULATOR!$C$17,CALCULATOR!$C$17*(70-B9)/(70-CALCULATOR!C$13)),0)</f>
        <v>13972602.739726027</v>
      </c>
    </row>
    <row r="10" spans="2:3" x14ac:dyDescent="0.3">
      <c r="B10" s="228">
        <v>-14</v>
      </c>
      <c r="C10" s="231">
        <f>IF(IF(B10=CALCULATOR!$C$13,CALCULATOR!$C$17,CALCULATOR!$C$17*(70-B10)/(70-CALCULATOR!C$13))&gt;0,IF(B10=CALCULATOR!$C$13,CALCULATOR!$C$17,CALCULATOR!$C$17*(70-B10)/(70-CALCULATOR!C$13)),0)</f>
        <v>13808219.178082192</v>
      </c>
    </row>
    <row r="11" spans="2:3" x14ac:dyDescent="0.3">
      <c r="B11" s="228">
        <v>-13</v>
      </c>
      <c r="C11" s="231">
        <f>IF(IF(B11=CALCULATOR!$C$13,CALCULATOR!$C$17,CALCULATOR!$C$17*(70-B11)/(70-CALCULATOR!C$13))&gt;0,IF(B11=CALCULATOR!$C$13,CALCULATOR!$C$17,CALCULATOR!$C$17*(70-B11)/(70-CALCULATOR!C$13)),0)</f>
        <v>13643835.616438355</v>
      </c>
    </row>
    <row r="12" spans="2:3" x14ac:dyDescent="0.3">
      <c r="B12" s="228">
        <v>-12</v>
      </c>
      <c r="C12" s="231">
        <f>IF(IF(B12=CALCULATOR!$C$13,CALCULATOR!$C$17,CALCULATOR!$C$17*(70-B12)/(70-CALCULATOR!C$13))&gt;0,IF(B12=CALCULATOR!$C$13,CALCULATOR!$C$17,CALCULATOR!$C$17*(70-B12)/(70-CALCULATOR!C$13)),0)</f>
        <v>13479452.05479452</v>
      </c>
    </row>
    <row r="13" spans="2:3" x14ac:dyDescent="0.3">
      <c r="B13" s="228">
        <v>-11</v>
      </c>
      <c r="C13" s="231">
        <f>IF(IF(B13=CALCULATOR!$C$13,CALCULATOR!$C$17,CALCULATOR!$C$17*(70-B13)/(70-CALCULATOR!C$13))&gt;0,IF(B13=CALCULATOR!$C$13,CALCULATOR!$C$17,CALCULATOR!$C$17*(70-B13)/(70-CALCULATOR!C$13)),0)</f>
        <v>13315068.493150685</v>
      </c>
    </row>
    <row r="14" spans="2:3" x14ac:dyDescent="0.3">
      <c r="B14" s="228">
        <v>-10</v>
      </c>
      <c r="C14" s="231">
        <f>IF(IF(B14=CALCULATOR!$C$13,CALCULATOR!$C$17,CALCULATOR!$C$17*(70-B14)/(70-CALCULATOR!C$13))&gt;0,IF(B14=CALCULATOR!$C$13,CALCULATOR!$C$17,CALCULATOR!$C$17*(70-B14)/(70-CALCULATOR!C$13)),0)</f>
        <v>13150684.93150685</v>
      </c>
    </row>
    <row r="15" spans="2:3" x14ac:dyDescent="0.3">
      <c r="B15" s="228">
        <v>-9</v>
      </c>
      <c r="C15" s="231">
        <f>IF(IF(B15=CALCULATOR!$C$13,CALCULATOR!$C$17,CALCULATOR!$C$17*(70-B15)/(70-CALCULATOR!C$13))&gt;0,IF(B15=CALCULATOR!$C$13,CALCULATOR!$C$17,CALCULATOR!$C$17*(70-B15)/(70-CALCULATOR!C$13)),0)</f>
        <v>12986301.369863013</v>
      </c>
    </row>
    <row r="16" spans="2:3" x14ac:dyDescent="0.3">
      <c r="B16" s="228">
        <v>-8</v>
      </c>
      <c r="C16" s="231">
        <f>IF(IF(B16=CALCULATOR!$C$13,CALCULATOR!$C$17,CALCULATOR!$C$17*(70-B16)/(70-CALCULATOR!C$13))&gt;0,IF(B16=CALCULATOR!$C$13,CALCULATOR!$C$17,CALCULATOR!$C$17*(70-B16)/(70-CALCULATOR!C$13)),0)</f>
        <v>12821917.808219178</v>
      </c>
    </row>
    <row r="17" spans="2:3" x14ac:dyDescent="0.3">
      <c r="B17" s="228">
        <v>-7</v>
      </c>
      <c r="C17" s="231">
        <f>IF(IF(B17=CALCULATOR!$C$13,CALCULATOR!$C$17,CALCULATOR!$C$17*(70-B17)/(70-CALCULATOR!C$13))&gt;0,IF(B17=CALCULATOR!$C$13,CALCULATOR!$C$17,CALCULATOR!$C$17*(70-B17)/(70-CALCULATOR!C$13)),0)</f>
        <v>12657534.246575342</v>
      </c>
    </row>
    <row r="18" spans="2:3" x14ac:dyDescent="0.3">
      <c r="B18" s="228">
        <v>-6</v>
      </c>
      <c r="C18" s="231">
        <f>IF(IF(B18=CALCULATOR!$C$13,CALCULATOR!$C$17,CALCULATOR!$C$17*(70-B18)/(70-CALCULATOR!C$13))&gt;0,IF(B18=CALCULATOR!$C$13,CALCULATOR!$C$17,CALCULATOR!$C$17*(70-B18)/(70-CALCULATOR!C$13)),0)</f>
        <v>12493150.684931507</v>
      </c>
    </row>
    <row r="19" spans="2:3" x14ac:dyDescent="0.3">
      <c r="B19" s="228">
        <v>-5</v>
      </c>
      <c r="C19" s="231">
        <f>IF(IF(B19=CALCULATOR!$C$13,CALCULATOR!$C$17,CALCULATOR!$C$17*(70-B19)/(70-CALCULATOR!C$13))&gt;0,IF(B19=CALCULATOR!$C$13,CALCULATOR!$C$17,CALCULATOR!$C$17*(70-B19)/(70-CALCULATOR!C$13)),0)</f>
        <v>12328767.12328767</v>
      </c>
    </row>
    <row r="20" spans="2:3" x14ac:dyDescent="0.3">
      <c r="B20" s="228">
        <v>-4</v>
      </c>
      <c r="C20" s="231">
        <f>IF(IF(B20=CALCULATOR!$C$13,CALCULATOR!$C$17,CALCULATOR!$C$17*(70-B20)/(70-CALCULATOR!C$13))&gt;0,IF(B20=CALCULATOR!$C$13,CALCULATOR!$C$17,CALCULATOR!$C$17*(70-B20)/(70-CALCULATOR!C$13)),0)</f>
        <v>12164383.561643835</v>
      </c>
    </row>
    <row r="21" spans="2:3" x14ac:dyDescent="0.3">
      <c r="B21" s="228">
        <v>-3</v>
      </c>
      <c r="C21" s="231">
        <f>IF(IF(B21=CALCULATOR!$C$13,CALCULATOR!$C$17,CALCULATOR!$C$17*(70-B21)/(70-CALCULATOR!C$13))&gt;0,IF(B21=CALCULATOR!$C$13,CALCULATOR!$C$17,CALCULATOR!$C$17*(70-B21)/(70-CALCULATOR!C$13)),0)</f>
        <v>12000000</v>
      </c>
    </row>
    <row r="22" spans="2:3" x14ac:dyDescent="0.3">
      <c r="B22" s="228">
        <v>-2</v>
      </c>
      <c r="C22" s="231">
        <f>IF(IF(B22=CALCULATOR!$C$13,CALCULATOR!$C$17,CALCULATOR!$C$17*(70-B22)/(70-CALCULATOR!C$13))&gt;0,IF(B22=CALCULATOR!$C$13,CALCULATOR!$C$17,CALCULATOR!$C$17*(70-B22)/(70-CALCULATOR!C$13)),0)</f>
        <v>11835616.438356165</v>
      </c>
    </row>
    <row r="23" spans="2:3" x14ac:dyDescent="0.3">
      <c r="B23" s="228">
        <v>-1</v>
      </c>
      <c r="C23" s="231">
        <f>IF(IF(B23=CALCULATOR!$C$13,CALCULATOR!$C$17,CALCULATOR!$C$17*(70-B23)/(70-CALCULATOR!C$13))&gt;0,IF(B23=CALCULATOR!$C$13,CALCULATOR!$C$17,CALCULATOR!$C$17*(70-B23)/(70-CALCULATOR!C$13)),0)</f>
        <v>11671232.87671233</v>
      </c>
    </row>
    <row r="24" spans="2:3" x14ac:dyDescent="0.3">
      <c r="B24" s="228">
        <v>0</v>
      </c>
      <c r="C24" s="231">
        <f>IF(IF(B24=CALCULATOR!$C$13,CALCULATOR!$C$17,CALCULATOR!$C$17*(70-B24)/(70-CALCULATOR!C$13))&gt;0,IF(B24=CALCULATOR!$C$13,CALCULATOR!$C$17,CALCULATOR!$C$17*(70-B24)/(70-CALCULATOR!C$13)),0)</f>
        <v>11506849.315068493</v>
      </c>
    </row>
    <row r="25" spans="2:3" x14ac:dyDescent="0.3">
      <c r="B25" s="228">
        <v>1</v>
      </c>
      <c r="C25" s="231">
        <f>IF(IF(B25=CALCULATOR!$C$13,CALCULATOR!$C$17,CALCULATOR!$C$17*(70-B25)/(70-CALCULATOR!C$13))&gt;0,IF(B25=CALCULATOR!$C$13,CALCULATOR!$C$17,CALCULATOR!$C$17*(70-B25)/(70-CALCULATOR!C$13)),0)</f>
        <v>11342465.753424658</v>
      </c>
    </row>
    <row r="26" spans="2:3" x14ac:dyDescent="0.3">
      <c r="B26" s="228">
        <v>2</v>
      </c>
      <c r="C26" s="231">
        <f>IF(IF(B26=CALCULATOR!$C$13,CALCULATOR!$C$17,CALCULATOR!$C$17*(70-B26)/(70-CALCULATOR!C$13))&gt;0,IF(B26=CALCULATOR!$C$13,CALCULATOR!$C$17,CALCULATOR!$C$17*(70-B26)/(70-CALCULATOR!C$13)),0)</f>
        <v>11178082.191780822</v>
      </c>
    </row>
    <row r="27" spans="2:3" x14ac:dyDescent="0.3">
      <c r="B27" s="228">
        <v>3</v>
      </c>
      <c r="C27" s="231">
        <f>IF(IF(B27=CALCULATOR!$C$13,CALCULATOR!$C$17,CALCULATOR!$C$17*(70-B27)/(70-CALCULATOR!C$13))&gt;0,IF(B27=CALCULATOR!$C$13,CALCULATOR!$C$17,CALCULATOR!$C$17*(70-B27)/(70-CALCULATOR!C$13)),0)</f>
        <v>11013698.630136987</v>
      </c>
    </row>
    <row r="28" spans="2:3" x14ac:dyDescent="0.3">
      <c r="B28" s="228">
        <v>4</v>
      </c>
      <c r="C28" s="231">
        <f>IF(IF(B28=CALCULATOR!$C$13,CALCULATOR!$C$17,CALCULATOR!$C$17*(70-B28)/(70-CALCULATOR!C$13))&gt;0,IF(B28=CALCULATOR!$C$13,CALCULATOR!$C$17,CALCULATOR!$C$17*(70-B28)/(70-CALCULATOR!C$13)),0)</f>
        <v>10849315.06849315</v>
      </c>
    </row>
    <row r="29" spans="2:3" x14ac:dyDescent="0.3">
      <c r="B29" s="228">
        <v>5</v>
      </c>
      <c r="C29" s="231">
        <f>IF(IF(B29=CALCULATOR!$C$13,CALCULATOR!$C$17,CALCULATOR!$C$17*(70-B29)/(70-CALCULATOR!C$13))&gt;0,IF(B29=CALCULATOR!$C$13,CALCULATOR!$C$17,CALCULATOR!$C$17*(70-B29)/(70-CALCULATOR!C$13)),0)</f>
        <v>10684931.506849315</v>
      </c>
    </row>
    <row r="30" spans="2:3" x14ac:dyDescent="0.3">
      <c r="B30" s="228">
        <v>6</v>
      </c>
      <c r="C30" s="231">
        <f>IF(IF(B30=CALCULATOR!$C$13,CALCULATOR!$C$17,CALCULATOR!$C$17*(70-B30)/(70-CALCULATOR!C$13))&gt;0,IF(B30=CALCULATOR!$C$13,CALCULATOR!$C$17,CALCULATOR!$C$17*(70-B30)/(70-CALCULATOR!C$13)),0)</f>
        <v>10520547.94520548</v>
      </c>
    </row>
    <row r="31" spans="2:3" x14ac:dyDescent="0.3">
      <c r="B31" s="228">
        <v>7</v>
      </c>
      <c r="C31" s="231">
        <f>IF(IF(B31=CALCULATOR!$C$13,CALCULATOR!$C$17,CALCULATOR!$C$17*(70-B31)/(70-CALCULATOR!C$13))&gt;0,IF(B31=CALCULATOR!$C$13,CALCULATOR!$C$17,CALCULATOR!$C$17*(70-B31)/(70-CALCULATOR!C$13)),0)</f>
        <v>10356164.383561645</v>
      </c>
    </row>
    <row r="32" spans="2:3" x14ac:dyDescent="0.3">
      <c r="B32" s="228">
        <v>8</v>
      </c>
      <c r="C32" s="231">
        <f>IF(IF(B32=CALCULATOR!$C$13,CALCULATOR!$C$17,CALCULATOR!$C$17*(70-B32)/(70-CALCULATOR!C$13))&gt;0,IF(B32=CALCULATOR!$C$13,CALCULATOR!$C$17,CALCULATOR!$C$17*(70-B32)/(70-CALCULATOR!C$13)),0)</f>
        <v>10191780.821917808</v>
      </c>
    </row>
    <row r="33" spans="2:3" x14ac:dyDescent="0.3">
      <c r="B33" s="228">
        <v>9</v>
      </c>
      <c r="C33" s="231">
        <f>IF(IF(B33=CALCULATOR!$C$13,CALCULATOR!$C$17,CALCULATOR!$C$17*(70-B33)/(70-CALCULATOR!C$13))&gt;0,IF(B33=CALCULATOR!$C$13,CALCULATOR!$C$17,CALCULATOR!$C$17*(70-B33)/(70-CALCULATOR!C$13)),0)</f>
        <v>10027397.260273973</v>
      </c>
    </row>
    <row r="34" spans="2:3" x14ac:dyDescent="0.3">
      <c r="B34" s="228">
        <v>10</v>
      </c>
      <c r="C34" s="231">
        <f>IF(IF(B34=CALCULATOR!$C$13,CALCULATOR!$C$17,CALCULATOR!$C$17*(70-B34)/(70-CALCULATOR!C$13))&gt;0,IF(B34=CALCULATOR!$C$13,CALCULATOR!$C$17,CALCULATOR!$C$17*(70-B34)/(70-CALCULATOR!C$13)),0)</f>
        <v>9863013.6986301374</v>
      </c>
    </row>
    <row r="35" spans="2:3" x14ac:dyDescent="0.3">
      <c r="B35" s="228">
        <v>11</v>
      </c>
      <c r="C35" s="231">
        <f>IF(IF(B35=CALCULATOR!$C$13,CALCULATOR!$C$17,CALCULATOR!$C$17*(70-B35)/(70-CALCULATOR!C$13))&gt;0,IF(B35=CALCULATOR!$C$13,CALCULATOR!$C$17,CALCULATOR!$C$17*(70-B35)/(70-CALCULATOR!C$13)),0)</f>
        <v>9698630.1369863022</v>
      </c>
    </row>
    <row r="36" spans="2:3" x14ac:dyDescent="0.3">
      <c r="B36" s="228">
        <v>12</v>
      </c>
      <c r="C36" s="231">
        <f>IF(IF(B36=CALCULATOR!$C$13,CALCULATOR!$C$17,CALCULATOR!$C$17*(70-B36)/(70-CALCULATOR!C$13))&gt;0,IF(B36=CALCULATOR!$C$13,CALCULATOR!$C$17,CALCULATOR!$C$17*(70-B36)/(70-CALCULATOR!C$13)),0)</f>
        <v>9534246.5753424652</v>
      </c>
    </row>
    <row r="37" spans="2:3" x14ac:dyDescent="0.3">
      <c r="B37" s="228">
        <v>13</v>
      </c>
      <c r="C37" s="231">
        <f>IF(IF(B37=CALCULATOR!$C$13,CALCULATOR!$C$17,CALCULATOR!$C$17*(70-B37)/(70-CALCULATOR!C$13))&gt;0,IF(B37=CALCULATOR!$C$13,CALCULATOR!$C$17,CALCULATOR!$C$17*(70-B37)/(70-CALCULATOR!C$13)),0)</f>
        <v>9369863.01369863</v>
      </c>
    </row>
    <row r="38" spans="2:3" x14ac:dyDescent="0.3">
      <c r="B38" s="228">
        <v>14</v>
      </c>
      <c r="C38" s="231">
        <f>IF(IF(B38=CALCULATOR!$C$13,CALCULATOR!$C$17,CALCULATOR!$C$17*(70-B38)/(70-CALCULATOR!C$13))&gt;0,IF(B38=CALCULATOR!$C$13,CALCULATOR!$C$17,CALCULATOR!$C$17*(70-B38)/(70-CALCULATOR!C$13)),0)</f>
        <v>9205479.4520547949</v>
      </c>
    </row>
    <row r="39" spans="2:3" x14ac:dyDescent="0.3">
      <c r="B39" s="228">
        <v>15</v>
      </c>
      <c r="C39" s="231">
        <f>IF(IF(B39=CALCULATOR!$C$13,CALCULATOR!$C$17,CALCULATOR!$C$17*(70-B39)/(70-CALCULATOR!C$13))&gt;0,IF(B39=CALCULATOR!$C$13,CALCULATOR!$C$17,CALCULATOR!$C$17*(70-B39)/(70-CALCULATOR!C$13)),0)</f>
        <v>9041095.8904109597</v>
      </c>
    </row>
    <row r="40" spans="2:3" x14ac:dyDescent="0.3">
      <c r="B40" s="228">
        <v>16</v>
      </c>
      <c r="C40" s="231">
        <f>IF(IF(B40=CALCULATOR!$C$13,CALCULATOR!$C$17,CALCULATOR!$C$17*(70-B40)/(70-CALCULATOR!C$13))&gt;0,IF(B40=CALCULATOR!$C$13,CALCULATOR!$C$17,CALCULATOR!$C$17*(70-B40)/(70-CALCULATOR!C$13)),0)</f>
        <v>8876712.3287671227</v>
      </c>
    </row>
    <row r="41" spans="2:3" x14ac:dyDescent="0.3">
      <c r="B41" s="228">
        <v>17</v>
      </c>
      <c r="C41" s="231">
        <f>IF(IF(B41=CALCULATOR!$C$13,CALCULATOR!$C$17,CALCULATOR!$C$17*(70-B41)/(70-CALCULATOR!C$13))&gt;0,IF(B41=CALCULATOR!$C$13,CALCULATOR!$C$17,CALCULATOR!$C$17*(70-B41)/(70-CALCULATOR!C$13)),0)</f>
        <v>8712328.7671232875</v>
      </c>
    </row>
    <row r="42" spans="2:3" x14ac:dyDescent="0.3">
      <c r="B42" s="228">
        <v>18</v>
      </c>
      <c r="C42" s="231">
        <f>IF(IF(B42=CALCULATOR!$C$13,CALCULATOR!$C$17,CALCULATOR!$C$17*(70-B42)/(70-CALCULATOR!C$13))&gt;0,IF(B42=CALCULATOR!$C$13,CALCULATOR!$C$17,CALCULATOR!$C$17*(70-B42)/(70-CALCULATOR!C$13)),0)</f>
        <v>8547945.2054794524</v>
      </c>
    </row>
    <row r="43" spans="2:3" x14ac:dyDescent="0.3">
      <c r="B43" s="228">
        <v>19</v>
      </c>
      <c r="C43" s="231">
        <f>IF(IF(B43=CALCULATOR!$C$13,CALCULATOR!$C$17,CALCULATOR!$C$17*(70-B43)/(70-CALCULATOR!C$13))&gt;0,IF(B43=CALCULATOR!$C$13,CALCULATOR!$C$17,CALCULATOR!$C$17*(70-B43)/(70-CALCULATOR!C$13)),0)</f>
        <v>8383561.6438356163</v>
      </c>
    </row>
    <row r="44" spans="2:3" x14ac:dyDescent="0.3">
      <c r="B44" s="228">
        <v>20</v>
      </c>
      <c r="C44" s="231">
        <f>IF(IF(B44=CALCULATOR!$C$13,CALCULATOR!$C$17,CALCULATOR!$C$17*(70-B44)/(70-CALCULATOR!C$13))&gt;0,IF(B44=CALCULATOR!$C$13,CALCULATOR!$C$17,CALCULATOR!$C$17*(70-B44)/(70-CALCULATOR!C$13)),0)</f>
        <v>8219178.0821917811</v>
      </c>
    </row>
    <row r="45" spans="2:3" x14ac:dyDescent="0.3">
      <c r="B45" s="228">
        <v>21</v>
      </c>
      <c r="C45" s="231">
        <f>IF(IF(B45=CALCULATOR!$C$13,CALCULATOR!$C$17,CALCULATOR!$C$17*(70-B45)/(70-CALCULATOR!C$13))&gt;0,IF(B45=CALCULATOR!$C$13,CALCULATOR!$C$17,CALCULATOR!$C$17*(70-B45)/(70-CALCULATOR!C$13)),0)</f>
        <v>8054794.5205479451</v>
      </c>
    </row>
    <row r="46" spans="2:3" x14ac:dyDescent="0.3">
      <c r="B46" s="228">
        <v>22</v>
      </c>
      <c r="C46" s="231">
        <f>IF(IF(B46=CALCULATOR!$C$13,CALCULATOR!$C$17,CALCULATOR!$C$17*(70-B46)/(70-CALCULATOR!C$13))&gt;0,IF(B46=CALCULATOR!$C$13,CALCULATOR!$C$17,CALCULATOR!$C$17*(70-B46)/(70-CALCULATOR!C$13)),0)</f>
        <v>7890410.9589041099</v>
      </c>
    </row>
    <row r="47" spans="2:3" x14ac:dyDescent="0.3">
      <c r="B47" s="228">
        <v>23</v>
      </c>
      <c r="C47" s="231">
        <f>IF(IF(B47=CALCULATOR!$C$13,CALCULATOR!$C$17,CALCULATOR!$C$17*(70-B47)/(70-CALCULATOR!C$13))&gt;0,IF(B47=CALCULATOR!$C$13,CALCULATOR!$C$17,CALCULATOR!$C$17*(70-B47)/(70-CALCULATOR!C$13)),0)</f>
        <v>7726027.3972602738</v>
      </c>
    </row>
    <row r="48" spans="2:3" x14ac:dyDescent="0.3">
      <c r="B48" s="228">
        <v>24</v>
      </c>
      <c r="C48" s="231">
        <f>IF(IF(B48=CALCULATOR!$C$13,CALCULATOR!$C$17,CALCULATOR!$C$17*(70-B48)/(70-CALCULATOR!C$13))&gt;0,IF(B48=CALCULATOR!$C$13,CALCULATOR!$C$17,CALCULATOR!$C$17*(70-B48)/(70-CALCULATOR!C$13)),0)</f>
        <v>7561643.8356164386</v>
      </c>
    </row>
    <row r="49" spans="2:3" x14ac:dyDescent="0.3">
      <c r="B49" s="228">
        <v>25</v>
      </c>
      <c r="C49" s="231">
        <f>IF(IF(B49=CALCULATOR!$C$13,CALCULATOR!$C$17,CALCULATOR!$C$17*(70-B49)/(70-CALCULATOR!C$13))&gt;0,IF(B49=CALCULATOR!$C$13,CALCULATOR!$C$17,CALCULATOR!$C$17*(70-B49)/(70-CALCULATOR!C$13)),0)</f>
        <v>7397260.2739726026</v>
      </c>
    </row>
    <row r="50" spans="2:3" x14ac:dyDescent="0.3">
      <c r="B50" s="228">
        <v>26</v>
      </c>
      <c r="C50" s="231">
        <f>IF(IF(B50=CALCULATOR!$C$13,CALCULATOR!$C$17,CALCULATOR!$C$17*(70-B50)/(70-CALCULATOR!C$13))&gt;0,IF(B50=CALCULATOR!$C$13,CALCULATOR!$C$17,CALCULATOR!$C$17*(70-B50)/(70-CALCULATOR!C$13)),0)</f>
        <v>7232876.7123287674</v>
      </c>
    </row>
    <row r="51" spans="2:3" x14ac:dyDescent="0.3">
      <c r="B51" s="228">
        <v>27</v>
      </c>
      <c r="C51" s="231">
        <f>IF(IF(B51=CALCULATOR!$C$13,CALCULATOR!$C$17,CALCULATOR!$C$17*(70-B51)/(70-CALCULATOR!C$13))&gt;0,IF(B51=CALCULATOR!$C$13,CALCULATOR!$C$17,CALCULATOR!$C$17*(70-B51)/(70-CALCULATOR!C$13)),0)</f>
        <v>7068493.1506849313</v>
      </c>
    </row>
    <row r="52" spans="2:3" x14ac:dyDescent="0.3">
      <c r="B52" s="228">
        <v>28</v>
      </c>
      <c r="C52" s="231">
        <f>IF(IF(B52=CALCULATOR!$C$13,CALCULATOR!$C$17,CALCULATOR!$C$17*(70-B52)/(70-CALCULATOR!C$13))&gt;0,IF(B52=CALCULATOR!$C$13,CALCULATOR!$C$17,CALCULATOR!$C$17*(70-B52)/(70-CALCULATOR!C$13)),0)</f>
        <v>6904109.5890410962</v>
      </c>
    </row>
    <row r="53" spans="2:3" x14ac:dyDescent="0.3">
      <c r="B53" s="228">
        <v>29</v>
      </c>
      <c r="C53" s="231">
        <f>IF(IF(B53=CALCULATOR!$C$13,CALCULATOR!$C$17,CALCULATOR!$C$17*(70-B53)/(70-CALCULATOR!C$13))&gt;0,IF(B53=CALCULATOR!$C$13,CALCULATOR!$C$17,CALCULATOR!$C$17*(70-B53)/(70-CALCULATOR!C$13)),0)</f>
        <v>6739726.0273972601</v>
      </c>
    </row>
    <row r="54" spans="2:3" x14ac:dyDescent="0.3">
      <c r="B54" s="228">
        <v>30</v>
      </c>
      <c r="C54" s="231">
        <f>IF(IF(B54=CALCULATOR!$C$13,CALCULATOR!$C$17,CALCULATOR!$C$17*(70-B54)/(70-CALCULATOR!C$13))&gt;0,IF(B54=CALCULATOR!$C$13,CALCULATOR!$C$17,CALCULATOR!$C$17*(70-B54)/(70-CALCULATOR!C$13)),0)</f>
        <v>6575342.4657534249</v>
      </c>
    </row>
    <row r="55" spans="2:3" x14ac:dyDescent="0.3">
      <c r="B55" s="228">
        <v>31</v>
      </c>
      <c r="C55" s="231">
        <f>IF(IF(B55=CALCULATOR!$C$13,CALCULATOR!$C$17,CALCULATOR!$C$17*(70-B55)/(70-CALCULATOR!C$13))&gt;0,IF(B55=CALCULATOR!$C$13,CALCULATOR!$C$17,CALCULATOR!$C$17*(70-B55)/(70-CALCULATOR!C$13)),0)</f>
        <v>6410958.9041095888</v>
      </c>
    </row>
    <row r="56" spans="2:3" x14ac:dyDescent="0.3">
      <c r="B56" s="228">
        <v>32</v>
      </c>
      <c r="C56" s="231">
        <f>IF(IF(B56=CALCULATOR!$C$13,CALCULATOR!$C$17,CALCULATOR!$C$17*(70-B56)/(70-CALCULATOR!C$13))&gt;0,IF(B56=CALCULATOR!$C$13,CALCULATOR!$C$17,CALCULATOR!$C$17*(70-B56)/(70-CALCULATOR!C$13)),0)</f>
        <v>6246575.3424657537</v>
      </c>
    </row>
    <row r="57" spans="2:3" x14ac:dyDescent="0.3">
      <c r="B57" s="228">
        <v>33</v>
      </c>
      <c r="C57" s="231">
        <f>IF(IF(B57=CALCULATOR!$C$13,CALCULATOR!$C$17,CALCULATOR!$C$17*(70-B57)/(70-CALCULATOR!C$13))&gt;0,IF(B57=CALCULATOR!$C$13,CALCULATOR!$C$17,CALCULATOR!$C$17*(70-B57)/(70-CALCULATOR!C$13)),0)</f>
        <v>6082191.7808219176</v>
      </c>
    </row>
    <row r="58" spans="2:3" x14ac:dyDescent="0.3">
      <c r="B58" s="228">
        <v>34</v>
      </c>
      <c r="C58" s="231">
        <f>IF(IF(B58=CALCULATOR!$C$13,CALCULATOR!$C$17,CALCULATOR!$C$17*(70-B58)/(70-CALCULATOR!C$13))&gt;0,IF(B58=CALCULATOR!$C$13,CALCULATOR!$C$17,CALCULATOR!$C$17*(70-B58)/(70-CALCULATOR!C$13)),0)</f>
        <v>5917808.2191780824</v>
      </c>
    </row>
    <row r="59" spans="2:3" x14ac:dyDescent="0.3">
      <c r="B59" s="228">
        <v>35</v>
      </c>
      <c r="C59" s="231">
        <f>IF(IF(B59=CALCULATOR!$C$13,CALCULATOR!$C$17,CALCULATOR!$C$17*(70-B59)/(70-CALCULATOR!C$13))&gt;0,IF(B59=CALCULATOR!$C$13,CALCULATOR!$C$17,CALCULATOR!$C$17*(70-B59)/(70-CALCULATOR!C$13)),0)</f>
        <v>5753424.6575342463</v>
      </c>
    </row>
    <row r="60" spans="2:3" x14ac:dyDescent="0.3">
      <c r="B60" s="228">
        <v>36</v>
      </c>
      <c r="C60" s="231">
        <f>IF(IF(B60=CALCULATOR!$C$13,CALCULATOR!$C$17,CALCULATOR!$C$17*(70-B60)/(70-CALCULATOR!C$13))&gt;0,IF(B60=CALCULATOR!$C$13,CALCULATOR!$C$17,CALCULATOR!$C$17*(70-B60)/(70-CALCULATOR!C$13)),0)</f>
        <v>5589041.0958904112</v>
      </c>
    </row>
    <row r="61" spans="2:3" x14ac:dyDescent="0.3">
      <c r="B61" s="228">
        <v>37</v>
      </c>
      <c r="C61" s="231">
        <f>IF(IF(B61=CALCULATOR!$C$13,CALCULATOR!$C$17,CALCULATOR!$C$17*(70-B61)/(70-CALCULATOR!C$13))&gt;0,IF(B61=CALCULATOR!$C$13,CALCULATOR!$C$17,CALCULATOR!$C$17*(70-B61)/(70-CALCULATOR!C$13)),0)</f>
        <v>5424657.5342465751</v>
      </c>
    </row>
    <row r="62" spans="2:3" x14ac:dyDescent="0.3">
      <c r="B62" s="228">
        <v>38</v>
      </c>
      <c r="C62" s="231">
        <f>IF(IF(B62=CALCULATOR!$C$13,CALCULATOR!$C$17,CALCULATOR!$C$17*(70-B62)/(70-CALCULATOR!C$13))&gt;0,IF(B62=CALCULATOR!$C$13,CALCULATOR!$C$17,CALCULATOR!$C$17*(70-B62)/(70-CALCULATOR!C$13)),0)</f>
        <v>5260273.9726027399</v>
      </c>
    </row>
    <row r="63" spans="2:3" x14ac:dyDescent="0.3">
      <c r="B63" s="228">
        <v>39</v>
      </c>
      <c r="C63" s="231">
        <f>IF(IF(B63=CALCULATOR!$C$13,CALCULATOR!$C$17,CALCULATOR!$C$17*(70-B63)/(70-CALCULATOR!C$13))&gt;0,IF(B63=CALCULATOR!$C$13,CALCULATOR!$C$17,CALCULATOR!$C$17*(70-B63)/(70-CALCULATOR!C$13)),0)</f>
        <v>5095890.4109589038</v>
      </c>
    </row>
    <row r="64" spans="2:3" x14ac:dyDescent="0.3">
      <c r="B64" s="228">
        <v>40</v>
      </c>
      <c r="C64" s="231">
        <f>IF(IF(B64=CALCULATOR!$C$13,CALCULATOR!$C$17,CALCULATOR!$C$17*(70-B64)/(70-CALCULATOR!C$13))&gt;0,IF(B64=CALCULATOR!$C$13,CALCULATOR!$C$17,CALCULATOR!$C$17*(70-B64)/(70-CALCULATOR!C$13)),0)</f>
        <v>4931506.8493150687</v>
      </c>
    </row>
    <row r="65" spans="2:3" x14ac:dyDescent="0.3">
      <c r="B65" s="228">
        <v>41</v>
      </c>
      <c r="C65" s="231">
        <f>IF(IF(B65=CALCULATOR!$C$13,CALCULATOR!$C$17,CALCULATOR!$C$17*(70-B65)/(70-CALCULATOR!C$13))&gt;0,IF(B65=CALCULATOR!$C$13,CALCULATOR!$C$17,CALCULATOR!$C$17*(70-B65)/(70-CALCULATOR!C$13)),0)</f>
        <v>4767123.2876712326</v>
      </c>
    </row>
    <row r="66" spans="2:3" x14ac:dyDescent="0.3">
      <c r="B66" s="228">
        <v>42</v>
      </c>
      <c r="C66" s="231">
        <f>IF(IF(B66=CALCULATOR!$C$13,CALCULATOR!$C$17,CALCULATOR!$C$17*(70-B66)/(70-CALCULATOR!C$13))&gt;0,IF(B66=CALCULATOR!$C$13,CALCULATOR!$C$17,CALCULATOR!$C$17*(70-B66)/(70-CALCULATOR!C$13)),0)</f>
        <v>4602739.7260273974</v>
      </c>
    </row>
    <row r="67" spans="2:3" x14ac:dyDescent="0.3">
      <c r="B67" s="228">
        <v>43</v>
      </c>
      <c r="C67" s="231">
        <f>IF(IF(B67=CALCULATOR!$C$13,CALCULATOR!$C$17,CALCULATOR!$C$17*(70-B67)/(70-CALCULATOR!C$13))&gt;0,IF(B67=CALCULATOR!$C$13,CALCULATOR!$C$17,CALCULATOR!$C$17*(70-B67)/(70-CALCULATOR!C$13)),0)</f>
        <v>4438356.1643835614</v>
      </c>
    </row>
    <row r="68" spans="2:3" x14ac:dyDescent="0.3">
      <c r="B68" s="228">
        <v>44</v>
      </c>
      <c r="C68" s="231">
        <f>IF(IF(B68=CALCULATOR!$C$13,CALCULATOR!$C$17,CALCULATOR!$C$17*(70-B68)/(70-CALCULATOR!C$13))&gt;0,IF(B68=CALCULATOR!$C$13,CALCULATOR!$C$17,CALCULATOR!$C$17*(70-B68)/(70-CALCULATOR!C$13)),0)</f>
        <v>4273972.6027397262</v>
      </c>
    </row>
    <row r="69" spans="2:3" x14ac:dyDescent="0.3">
      <c r="B69" s="228">
        <v>45</v>
      </c>
      <c r="C69" s="231">
        <f>IF(IF(B69=CALCULATOR!$C$13,CALCULATOR!$C$17,CALCULATOR!$C$17*(70-B69)/(70-CALCULATOR!C$13))&gt;0,IF(B69=CALCULATOR!$C$13,CALCULATOR!$C$17,CALCULATOR!$C$17*(70-B69)/(70-CALCULATOR!C$13)),0)</f>
        <v>4109589.0410958906</v>
      </c>
    </row>
    <row r="70" spans="2:3" x14ac:dyDescent="0.3">
      <c r="B70" s="228">
        <v>46</v>
      </c>
      <c r="C70" s="231">
        <f>IF(IF(B70=CALCULATOR!$C$13,CALCULATOR!$C$17,CALCULATOR!$C$17*(70-B70)/(70-CALCULATOR!C$13))&gt;0,IF(B70=CALCULATOR!$C$13,CALCULATOR!$C$17,CALCULATOR!$C$17*(70-B70)/(70-CALCULATOR!C$13)),0)</f>
        <v>3945205.4794520549</v>
      </c>
    </row>
    <row r="71" spans="2:3" x14ac:dyDescent="0.3">
      <c r="B71" s="228">
        <v>47</v>
      </c>
      <c r="C71" s="231">
        <f>IF(IF(B71=CALCULATOR!$C$13,CALCULATOR!$C$17,CALCULATOR!$C$17*(70-B71)/(70-CALCULATOR!C$13))&gt;0,IF(B71=CALCULATOR!$C$13,CALCULATOR!$C$17,CALCULATOR!$C$17*(70-B71)/(70-CALCULATOR!C$13)),0)</f>
        <v>3780821.9178082193</v>
      </c>
    </row>
    <row r="72" spans="2:3" x14ac:dyDescent="0.3">
      <c r="B72" s="228">
        <v>48</v>
      </c>
      <c r="C72" s="231">
        <f>IF(IF(B72=CALCULATOR!$C$13,CALCULATOR!$C$17,CALCULATOR!$C$17*(70-B72)/(70-CALCULATOR!C$13))&gt;0,IF(B72=CALCULATOR!$C$13,CALCULATOR!$C$17,CALCULATOR!$C$17*(70-B72)/(70-CALCULATOR!C$13)),0)</f>
        <v>3616438.3561643837</v>
      </c>
    </row>
    <row r="73" spans="2:3" x14ac:dyDescent="0.3">
      <c r="B73" s="228">
        <v>49</v>
      </c>
      <c r="C73" s="231">
        <f>IF(IF(B73=CALCULATOR!$C$13,CALCULATOR!$C$17,CALCULATOR!$C$17*(70-B73)/(70-CALCULATOR!C$13))&gt;0,IF(B73=CALCULATOR!$C$13,CALCULATOR!$C$17,CALCULATOR!$C$17*(70-B73)/(70-CALCULATOR!C$13)),0)</f>
        <v>3452054.7945205481</v>
      </c>
    </row>
    <row r="74" spans="2:3" x14ac:dyDescent="0.3">
      <c r="B74" s="228">
        <v>50</v>
      </c>
      <c r="C74" s="231">
        <f>IF(IF(B74=CALCULATOR!$C$13,CALCULATOR!$C$17,CALCULATOR!$C$17*(70-B74)/(70-CALCULATOR!C$13))&gt;0,IF(B74=CALCULATOR!$C$13,CALCULATOR!$C$17,CALCULATOR!$C$17*(70-B74)/(70-CALCULATOR!C$13)),0)</f>
        <v>3287671.2328767125</v>
      </c>
    </row>
    <row r="75" spans="2:3" x14ac:dyDescent="0.3">
      <c r="B75" s="228">
        <v>51</v>
      </c>
      <c r="C75" s="231">
        <f>IF(IF(B75=CALCULATOR!$C$13,CALCULATOR!$C$17,CALCULATOR!$C$17*(70-B75)/(70-CALCULATOR!C$13))&gt;0,IF(B75=CALCULATOR!$C$13,CALCULATOR!$C$17,CALCULATOR!$C$17*(70-B75)/(70-CALCULATOR!C$13)),0)</f>
        <v>3123287.6712328768</v>
      </c>
    </row>
    <row r="76" spans="2:3" x14ac:dyDescent="0.3">
      <c r="B76" s="228">
        <v>52</v>
      </c>
      <c r="C76" s="231">
        <f>IF(IF(B76=CALCULATOR!$C$13,CALCULATOR!$C$17,CALCULATOR!$C$17*(70-B76)/(70-CALCULATOR!C$13))&gt;0,IF(B76=CALCULATOR!$C$13,CALCULATOR!$C$17,CALCULATOR!$C$17*(70-B76)/(70-CALCULATOR!C$13)),0)</f>
        <v>2958904.1095890412</v>
      </c>
    </row>
    <row r="77" spans="2:3" x14ac:dyDescent="0.3">
      <c r="B77" s="228">
        <v>53</v>
      </c>
      <c r="C77" s="231">
        <f>IF(IF(B77=CALCULATOR!$C$13,CALCULATOR!$C$17,CALCULATOR!$C$17*(70-B77)/(70-CALCULATOR!C$13))&gt;0,IF(B77=CALCULATOR!$C$13,CALCULATOR!$C$17,CALCULATOR!$C$17*(70-B77)/(70-CALCULATOR!C$13)),0)</f>
        <v>2794520.5479452056</v>
      </c>
    </row>
    <row r="78" spans="2:3" x14ac:dyDescent="0.3">
      <c r="B78" s="228">
        <v>54</v>
      </c>
      <c r="C78" s="231">
        <f>IF(IF(B78=CALCULATOR!$C$13,CALCULATOR!$C$17,CALCULATOR!$C$17*(70-B78)/(70-CALCULATOR!C$13))&gt;0,IF(B78=CALCULATOR!$C$13,CALCULATOR!$C$17,CALCULATOR!$C$17*(70-B78)/(70-CALCULATOR!C$13)),0)</f>
        <v>2630136.98630137</v>
      </c>
    </row>
    <row r="79" spans="2:3" x14ac:dyDescent="0.3">
      <c r="B79" s="228">
        <v>55</v>
      </c>
      <c r="C79" s="231">
        <f>IF(IF(B79=CALCULATOR!$C$13,CALCULATOR!$C$17,CALCULATOR!$C$17*(70-B79)/(70-CALCULATOR!C$13))&gt;0,IF(B79=CALCULATOR!$C$13,CALCULATOR!$C$17,CALCULATOR!$C$17*(70-B79)/(70-CALCULATOR!C$13)),0)</f>
        <v>2465753.4246575343</v>
      </c>
    </row>
    <row r="80" spans="2:3" x14ac:dyDescent="0.3">
      <c r="B80" s="228">
        <v>56</v>
      </c>
      <c r="C80" s="231">
        <f>IF(IF(B80=CALCULATOR!$C$13,CALCULATOR!$C$17,CALCULATOR!$C$17*(70-B80)/(70-CALCULATOR!C$13))&gt;0,IF(B80=CALCULATOR!$C$13,CALCULATOR!$C$17,CALCULATOR!$C$17*(70-B80)/(70-CALCULATOR!C$13)),0)</f>
        <v>2301369.8630136987</v>
      </c>
    </row>
    <row r="81" spans="2:3" x14ac:dyDescent="0.3">
      <c r="B81" s="228">
        <v>57</v>
      </c>
      <c r="C81" s="231">
        <f>IF(IF(B81=CALCULATOR!$C$13,CALCULATOR!$C$17,CALCULATOR!$C$17*(70-B81)/(70-CALCULATOR!C$13))&gt;0,IF(B81=CALCULATOR!$C$13,CALCULATOR!$C$17,CALCULATOR!$C$17*(70-B81)/(70-CALCULATOR!C$13)),0)</f>
        <v>2136986.3013698631</v>
      </c>
    </row>
    <row r="82" spans="2:3" x14ac:dyDescent="0.3">
      <c r="B82" s="228">
        <v>58</v>
      </c>
      <c r="C82" s="231">
        <f>IF(IF(B82=CALCULATOR!$C$13,CALCULATOR!$C$17,CALCULATOR!$C$17*(70-B82)/(70-CALCULATOR!C$13))&gt;0,IF(B82=CALCULATOR!$C$13,CALCULATOR!$C$17,CALCULATOR!$C$17*(70-B82)/(70-CALCULATOR!C$13)),0)</f>
        <v>1972602.7397260275</v>
      </c>
    </row>
    <row r="83" spans="2:3" x14ac:dyDescent="0.3">
      <c r="B83" s="228">
        <v>59</v>
      </c>
      <c r="C83" s="231">
        <f>IF(IF(B83=CALCULATOR!$C$13,CALCULATOR!$C$17,CALCULATOR!$C$17*(70-B83)/(70-CALCULATOR!C$13))&gt;0,IF(B83=CALCULATOR!$C$13,CALCULATOR!$C$17,CALCULATOR!$C$17*(70-B83)/(70-CALCULATOR!C$13)),0)</f>
        <v>1808219.1780821919</v>
      </c>
    </row>
    <row r="84" spans="2:3" x14ac:dyDescent="0.3">
      <c r="B84" s="229">
        <v>60</v>
      </c>
      <c r="C84" s="231">
        <f>IF(IF(B84=CALCULATOR!$C$13,CALCULATOR!$C$17,CALCULATOR!$C$17*(70-B84)/(70-CALCULATOR!C$13))&gt;0,IF(B84=CALCULATOR!$C$13,CALCULATOR!$C$17,CALCULATOR!$C$17*(70-B84)/(70-CALCULATOR!C$13)),0)</f>
        <v>1643835.6164383562</v>
      </c>
    </row>
    <row r="85" spans="2:3" x14ac:dyDescent="0.3">
      <c r="B85" s="229">
        <v>61</v>
      </c>
      <c r="C85" s="231">
        <f>IF(IF(B85=CALCULATOR!$C$13,CALCULATOR!$C$17,CALCULATOR!$C$17*(70-B85)/(70-CALCULATOR!C$13))&gt;0,IF(B85=CALCULATOR!$C$13,CALCULATOR!$C$17,CALCULATOR!$C$17*(70-B85)/(70-CALCULATOR!C$13)),0)</f>
        <v>1479452.0547945206</v>
      </c>
    </row>
    <row r="86" spans="2:3" x14ac:dyDescent="0.3">
      <c r="B86" s="229">
        <v>62</v>
      </c>
      <c r="C86" s="231">
        <f>IF(IF(B86=CALCULATOR!$C$13,CALCULATOR!$C$17,CALCULATOR!$C$17*(70-B86)/(70-CALCULATOR!C$13))&gt;0,IF(B86=CALCULATOR!$C$13,CALCULATOR!$C$17,CALCULATOR!$C$17*(70-B86)/(70-CALCULATOR!C$13)),0)</f>
        <v>1315068.493150685</v>
      </c>
    </row>
    <row r="87" spans="2:3" x14ac:dyDescent="0.3">
      <c r="B87" s="229">
        <v>63</v>
      </c>
      <c r="C87" s="231">
        <f>IF(IF(B87=CALCULATOR!$C$13,CALCULATOR!$C$17,CALCULATOR!$C$17*(70-B87)/(70-CALCULATOR!C$13))&gt;0,IF(B87=CALCULATOR!$C$13,CALCULATOR!$C$17,CALCULATOR!$C$17*(70-B87)/(70-CALCULATOR!C$13)),0)</f>
        <v>1150684.9315068494</v>
      </c>
    </row>
    <row r="88" spans="2:3" x14ac:dyDescent="0.3">
      <c r="B88" s="229">
        <v>64</v>
      </c>
      <c r="C88" s="231">
        <f>IF(IF(B88=CALCULATOR!$C$13,CALCULATOR!$C$17,CALCULATOR!$C$17*(70-B88)/(70-CALCULATOR!C$13))&gt;0,IF(B88=CALCULATOR!$C$13,CALCULATOR!$C$17,CALCULATOR!$C$17*(70-B88)/(70-CALCULATOR!C$13)),0)</f>
        <v>986301.36986301374</v>
      </c>
    </row>
    <row r="89" spans="2:3" x14ac:dyDescent="0.3">
      <c r="B89" s="229">
        <v>65</v>
      </c>
      <c r="C89" s="231">
        <f>IF(IF(B89=CALCULATOR!$C$13,CALCULATOR!$C$17,CALCULATOR!$C$17*(70-B89)/(70-CALCULATOR!C$13))&gt;0,IF(B89=CALCULATOR!$C$13,CALCULATOR!$C$17,CALCULATOR!$C$17*(70-B89)/(70-CALCULATOR!C$13)),0)</f>
        <v>821917.80821917811</v>
      </c>
    </row>
    <row r="90" spans="2:3" x14ac:dyDescent="0.3">
      <c r="B90" s="229">
        <v>66</v>
      </c>
      <c r="C90" s="231">
        <f>IF(IF(B90=CALCULATOR!$C$13,CALCULATOR!$C$17,CALCULATOR!$C$17*(70-B90)/(70-CALCULATOR!C$13))&gt;0,IF(B90=CALCULATOR!$C$13,CALCULATOR!$C$17,CALCULATOR!$C$17*(70-B90)/(70-CALCULATOR!C$13)),0)</f>
        <v>657534.24657534249</v>
      </c>
    </row>
    <row r="91" spans="2:3" x14ac:dyDescent="0.3">
      <c r="B91" s="229">
        <v>67</v>
      </c>
      <c r="C91" s="231">
        <f>IF(IF(B91=CALCULATOR!$C$13,CALCULATOR!$C$17,CALCULATOR!$C$17*(70-B91)/(70-CALCULATOR!C$13))&gt;0,IF(B91=CALCULATOR!$C$13,CALCULATOR!$C$17,CALCULATOR!$C$17*(70-B91)/(70-CALCULATOR!C$13)),0)</f>
        <v>493150.68493150687</v>
      </c>
    </row>
    <row r="92" spans="2:3" x14ac:dyDescent="0.3">
      <c r="B92" s="229">
        <v>68</v>
      </c>
      <c r="C92" s="231">
        <f>IF(IF(B92=CALCULATOR!$C$13,CALCULATOR!$C$17,CALCULATOR!$C$17*(70-B92)/(70-CALCULATOR!C$13))&gt;0,IF(B92=CALCULATOR!$C$13,CALCULATOR!$C$17,CALCULATOR!$C$17*(70-B92)/(70-CALCULATOR!C$13)),0)</f>
        <v>328767.12328767125</v>
      </c>
    </row>
    <row r="93" spans="2:3" x14ac:dyDescent="0.3">
      <c r="B93" s="229">
        <v>69</v>
      </c>
      <c r="C93" s="231">
        <f>IF(IF(B93=CALCULATOR!$C$13,CALCULATOR!$C$17,CALCULATOR!$C$17*(70-B93)/(70-CALCULATOR!C$13))&gt;0,IF(B93=CALCULATOR!$C$13,CALCULATOR!$C$17,CALCULATOR!$C$17*(70-B93)/(70-CALCULATOR!C$13)),0)</f>
        <v>164383.56164383562</v>
      </c>
    </row>
    <row r="94" spans="2:3" x14ac:dyDescent="0.3">
      <c r="B94" s="229">
        <v>70</v>
      </c>
      <c r="C94" s="231">
        <f>IF(IF(B94=CALCULATOR!$C$13,CALCULATOR!$C$17,CALCULATOR!$C$17*(70-B94)/(70-CALCULATOR!C$13))&gt;0,IF(B94=CALCULATOR!$C$13,CALCULATOR!$C$17,CALCULATOR!$C$17*(70-B94)/(70-CALCULATOR!C$13)),0)</f>
        <v>0</v>
      </c>
    </row>
    <row r="95" spans="2:3" x14ac:dyDescent="0.3">
      <c r="B95" s="229">
        <v>71</v>
      </c>
      <c r="C95" s="231">
        <f>IF(IF(B95=CALCULATOR!$C$13,CALCULATOR!$C$17,CALCULATOR!$C$17*(70-B95)/(70-CALCULATOR!C$13))&gt;0,IF(B95=CALCULATOR!$C$13,CALCULATOR!$C$17,CALCULATOR!$C$17*(70-B95)/(70-CALCULATOR!C$13)),0)</f>
        <v>0</v>
      </c>
    </row>
    <row r="96" spans="2:3" x14ac:dyDescent="0.3">
      <c r="B96" s="229">
        <v>72</v>
      </c>
      <c r="C96" s="231">
        <f>IF(IF(B96=CALCULATOR!$C$13,CALCULATOR!$C$17,CALCULATOR!$C$17*(70-B96)/(70-CALCULATOR!C$13))&gt;0,IF(B96=CALCULATOR!$C$13,CALCULATOR!$C$17,CALCULATOR!$C$17*(70-B96)/(70-CALCULATOR!C$13)),0)</f>
        <v>0</v>
      </c>
    </row>
    <row r="97" spans="2:3" x14ac:dyDescent="0.3">
      <c r="B97" s="229">
        <v>73</v>
      </c>
      <c r="C97" s="231">
        <f>IF(IF(B97=CALCULATOR!$C$13,CALCULATOR!$C$17,CALCULATOR!$C$17*(70-B97)/(70-CALCULATOR!C$13))&gt;0,IF(B97=CALCULATOR!$C$13,CALCULATOR!$C$17,CALCULATOR!$C$17*(70-B97)/(70-CALCULATOR!C$13)),0)</f>
        <v>0</v>
      </c>
    </row>
    <row r="98" spans="2:3" x14ac:dyDescent="0.3">
      <c r="B98" s="229">
        <v>74</v>
      </c>
      <c r="C98" s="231">
        <f>IF(IF(B98=CALCULATOR!$C$13,CALCULATOR!$C$17,CALCULATOR!$C$17*(70-B98)/(70-CALCULATOR!C$13))&gt;0,IF(B98=CALCULATOR!$C$13,CALCULATOR!$C$17,CALCULATOR!$C$17*(70-B98)/(70-CALCULATOR!C$13)),0)</f>
        <v>0</v>
      </c>
    </row>
    <row r="99" spans="2:3" x14ac:dyDescent="0.3">
      <c r="B99" s="229">
        <v>75</v>
      </c>
      <c r="C99" s="231">
        <f>IF(IF(B99=CALCULATOR!$C$13,CALCULATOR!$C$17,CALCULATOR!$C$17*(70-B99)/(70-CALCULATOR!C$13))&gt;0,IF(B99=CALCULATOR!$C$13,CALCULATOR!$C$17,CALCULATOR!$C$17*(70-B99)/(70-CALCULATOR!C$13)),0)</f>
        <v>0</v>
      </c>
    </row>
    <row r="100" spans="2:3" x14ac:dyDescent="0.3">
      <c r="B100" s="229">
        <v>76</v>
      </c>
      <c r="C100" s="231">
        <f>IF(IF(B100=CALCULATOR!$C$13,CALCULATOR!$C$17,CALCULATOR!$C$17*(70-B100)/(70-CALCULATOR!C$13))&gt;0,IF(B100=CALCULATOR!$C$13,CALCULATOR!$C$17,CALCULATOR!$C$17*(70-B100)/(70-CALCULATOR!C$13)),0)</f>
        <v>0</v>
      </c>
    </row>
    <row r="101" spans="2:3" x14ac:dyDescent="0.3">
      <c r="B101" s="229">
        <v>77</v>
      </c>
      <c r="C101" s="231">
        <f>IF(IF(B101=CALCULATOR!$C$13,CALCULATOR!$C$17,CALCULATOR!$C$17*(70-B101)/(70-CALCULATOR!C$13))&gt;0,IF(B101=CALCULATOR!$C$13,CALCULATOR!$C$17,CALCULATOR!$C$17*(70-B101)/(70-CALCULATOR!C$13)),0)</f>
        <v>0</v>
      </c>
    </row>
    <row r="102" spans="2:3" x14ac:dyDescent="0.3">
      <c r="B102" s="229">
        <v>78</v>
      </c>
      <c r="C102" s="231">
        <f>IF(IF(B102=CALCULATOR!$C$13,CALCULATOR!$C$17,CALCULATOR!$C$17*(70-B102)/(70-CALCULATOR!C$13))&gt;0,IF(B102=CALCULATOR!$C$13,CALCULATOR!$C$17,CALCULATOR!$C$17*(70-B102)/(70-CALCULATOR!C$13)),0)</f>
        <v>0</v>
      </c>
    </row>
    <row r="103" spans="2:3" x14ac:dyDescent="0.3">
      <c r="B103" s="229">
        <v>79</v>
      </c>
      <c r="C103" s="231">
        <f>IF(IF(B103=CALCULATOR!$C$13,CALCULATOR!$C$17,CALCULATOR!$C$17*(70-B103)/(70-CALCULATOR!C$13))&gt;0,IF(B103=CALCULATOR!$C$13,CALCULATOR!$C$17,CALCULATOR!$C$17*(70-B103)/(70-CALCULATOR!C$13)),0)</f>
        <v>0</v>
      </c>
    </row>
    <row r="104" spans="2:3" x14ac:dyDescent="0.3">
      <c r="B104" s="230">
        <v>80</v>
      </c>
      <c r="C104" s="232">
        <f>IF(IF(B104=CALCULATOR!$C$13,CALCULATOR!$C$17,CALCULATOR!$C$17*(70-B104)/(70-CALCULATOR!C$13))&gt;0,IF(B104=CALCULATOR!$C$13,CALCULATOR!$C$17,CALCULATOR!$C$17*(70-B104)/(70-CALCULATOR!C$13)),0)</f>
        <v>0</v>
      </c>
    </row>
  </sheetData>
  <sheetProtection password="CEEB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F112"/>
  <sheetViews>
    <sheetView workbookViewId="0">
      <selection activeCell="D7" sqref="D7"/>
    </sheetView>
  </sheetViews>
  <sheetFormatPr defaultRowHeight="10.5" x14ac:dyDescent="0.15"/>
  <cols>
    <col min="1" max="1" width="9.140625" style="5"/>
    <col min="2" max="2" width="16.42578125" style="5" bestFit="1" customWidth="1"/>
    <col min="3" max="3" width="13.42578125" style="5" bestFit="1" customWidth="1"/>
    <col min="4" max="4" width="21.7109375" style="5" bestFit="1" customWidth="1"/>
    <col min="5" max="5" width="4.7109375" style="5" customWidth="1"/>
    <col min="6" max="6" width="7.85546875" style="5" customWidth="1"/>
    <col min="7" max="16384" width="9.140625" style="5"/>
  </cols>
  <sheetData>
    <row r="2" spans="2:6" x14ac:dyDescent="0.15">
      <c r="B2" s="5" t="s">
        <v>202</v>
      </c>
      <c r="C2" s="61">
        <f>CALCULATOR!C29</f>
        <v>0</v>
      </c>
      <c r="E2" s="5" t="s">
        <v>183</v>
      </c>
      <c r="F2" s="5">
        <f>(C3-C5)/(C2-C4)</f>
        <v>-1.4545454545454546</v>
      </c>
    </row>
    <row r="3" spans="2:6" x14ac:dyDescent="0.15">
      <c r="B3" s="5" t="s">
        <v>204</v>
      </c>
      <c r="C3" s="61">
        <f>CALCULATOR!C30</f>
        <v>170</v>
      </c>
      <c r="E3" s="5" t="s">
        <v>184</v>
      </c>
      <c r="F3" s="5">
        <f>C3-F2*C2</f>
        <v>170</v>
      </c>
    </row>
    <row r="4" spans="2:6" x14ac:dyDescent="0.15">
      <c r="B4" s="5" t="s">
        <v>203</v>
      </c>
      <c r="C4" s="61">
        <f>CALCULATOR!C31</f>
        <v>55</v>
      </c>
    </row>
    <row r="5" spans="2:6" x14ac:dyDescent="0.15">
      <c r="B5" s="5" t="s">
        <v>205</v>
      </c>
      <c r="C5" s="61">
        <f>CALCULATOR!C32</f>
        <v>90</v>
      </c>
    </row>
    <row r="7" spans="2:6" ht="11.25" thickBot="1" x14ac:dyDescent="0.2"/>
    <row r="8" spans="2:6" ht="11.25" thickBot="1" x14ac:dyDescent="0.2">
      <c r="B8" s="9" t="s">
        <v>181</v>
      </c>
      <c r="C8" s="9" t="s">
        <v>180</v>
      </c>
      <c r="D8" s="9" t="s">
        <v>188</v>
      </c>
    </row>
    <row r="9" spans="2:6" ht="11.25" thickBot="1" x14ac:dyDescent="0.2">
      <c r="B9" s="9" t="s">
        <v>182</v>
      </c>
      <c r="C9" s="227" t="s">
        <v>182</v>
      </c>
      <c r="D9" s="9" t="s">
        <v>182</v>
      </c>
    </row>
    <row r="10" spans="2:6" x14ac:dyDescent="0.15">
      <c r="B10" s="58">
        <v>80</v>
      </c>
      <c r="C10" s="225">
        <f t="shared" ref="C10:C31" si="0">ROUND($F$2*B10+$F$3,0)</f>
        <v>54</v>
      </c>
      <c r="D10" s="226">
        <f>C10-18</f>
        <v>36</v>
      </c>
    </row>
    <row r="11" spans="2:6" x14ac:dyDescent="0.15">
      <c r="B11" s="58">
        <v>79</v>
      </c>
      <c r="C11" s="6">
        <f t="shared" si="0"/>
        <v>55</v>
      </c>
      <c r="D11" s="7">
        <f t="shared" ref="D11:D31" si="1">C11-18</f>
        <v>37</v>
      </c>
    </row>
    <row r="12" spans="2:6" x14ac:dyDescent="0.15">
      <c r="B12" s="58">
        <v>78</v>
      </c>
      <c r="C12" s="6">
        <f t="shared" si="0"/>
        <v>57</v>
      </c>
      <c r="D12" s="7">
        <f t="shared" si="1"/>
        <v>39</v>
      </c>
    </row>
    <row r="13" spans="2:6" x14ac:dyDescent="0.15">
      <c r="B13" s="58">
        <v>77</v>
      </c>
      <c r="C13" s="6">
        <f t="shared" si="0"/>
        <v>58</v>
      </c>
      <c r="D13" s="7">
        <f t="shared" si="1"/>
        <v>40</v>
      </c>
    </row>
    <row r="14" spans="2:6" x14ac:dyDescent="0.15">
      <c r="B14" s="58">
        <v>76</v>
      </c>
      <c r="C14" s="6">
        <f t="shared" si="0"/>
        <v>59</v>
      </c>
      <c r="D14" s="7">
        <f t="shared" si="1"/>
        <v>41</v>
      </c>
    </row>
    <row r="15" spans="2:6" x14ac:dyDescent="0.15">
      <c r="B15" s="58">
        <v>75</v>
      </c>
      <c r="C15" s="6">
        <f t="shared" si="0"/>
        <v>61</v>
      </c>
      <c r="D15" s="7">
        <f t="shared" si="1"/>
        <v>43</v>
      </c>
    </row>
    <row r="16" spans="2:6" x14ac:dyDescent="0.15">
      <c r="B16" s="58">
        <v>74</v>
      </c>
      <c r="C16" s="6">
        <f t="shared" si="0"/>
        <v>62</v>
      </c>
      <c r="D16" s="7">
        <f t="shared" si="1"/>
        <v>44</v>
      </c>
    </row>
    <row r="17" spans="2:4" x14ac:dyDescent="0.15">
      <c r="B17" s="58">
        <v>73</v>
      </c>
      <c r="C17" s="6">
        <f t="shared" si="0"/>
        <v>64</v>
      </c>
      <c r="D17" s="7">
        <f t="shared" si="1"/>
        <v>46</v>
      </c>
    </row>
    <row r="18" spans="2:4" x14ac:dyDescent="0.15">
      <c r="B18" s="58">
        <v>72</v>
      </c>
      <c r="C18" s="6">
        <f t="shared" si="0"/>
        <v>65</v>
      </c>
      <c r="D18" s="7">
        <f t="shared" si="1"/>
        <v>47</v>
      </c>
    </row>
    <row r="19" spans="2:4" x14ac:dyDescent="0.15">
      <c r="B19" s="58">
        <v>71</v>
      </c>
      <c r="C19" s="6">
        <f t="shared" si="0"/>
        <v>67</v>
      </c>
      <c r="D19" s="7">
        <f t="shared" si="1"/>
        <v>49</v>
      </c>
    </row>
    <row r="20" spans="2:4" x14ac:dyDescent="0.15">
      <c r="B20" s="58">
        <v>70</v>
      </c>
      <c r="C20" s="6">
        <f t="shared" si="0"/>
        <v>68</v>
      </c>
      <c r="D20" s="7">
        <f t="shared" si="1"/>
        <v>50</v>
      </c>
    </row>
    <row r="21" spans="2:4" x14ac:dyDescent="0.15">
      <c r="B21" s="58">
        <v>69</v>
      </c>
      <c r="C21" s="6">
        <f t="shared" si="0"/>
        <v>70</v>
      </c>
      <c r="D21" s="7">
        <f t="shared" si="1"/>
        <v>52</v>
      </c>
    </row>
    <row r="22" spans="2:4" x14ac:dyDescent="0.15">
      <c r="B22" s="58">
        <v>68</v>
      </c>
      <c r="C22" s="6">
        <f t="shared" si="0"/>
        <v>71</v>
      </c>
      <c r="D22" s="7">
        <f t="shared" si="1"/>
        <v>53</v>
      </c>
    </row>
    <row r="23" spans="2:4" x14ac:dyDescent="0.15">
      <c r="B23" s="58">
        <v>67</v>
      </c>
      <c r="C23" s="6">
        <f t="shared" si="0"/>
        <v>73</v>
      </c>
      <c r="D23" s="7">
        <f t="shared" si="1"/>
        <v>55</v>
      </c>
    </row>
    <row r="24" spans="2:4" x14ac:dyDescent="0.15">
      <c r="B24" s="58">
        <v>66</v>
      </c>
      <c r="C24" s="6">
        <f t="shared" si="0"/>
        <v>74</v>
      </c>
      <c r="D24" s="7">
        <f t="shared" si="1"/>
        <v>56</v>
      </c>
    </row>
    <row r="25" spans="2:4" x14ac:dyDescent="0.15">
      <c r="B25" s="58">
        <v>65</v>
      </c>
      <c r="C25" s="6">
        <f t="shared" si="0"/>
        <v>75</v>
      </c>
      <c r="D25" s="7">
        <f t="shared" si="1"/>
        <v>57</v>
      </c>
    </row>
    <row r="26" spans="2:4" x14ac:dyDescent="0.15">
      <c r="B26" s="58">
        <v>64</v>
      </c>
      <c r="C26" s="6">
        <f t="shared" si="0"/>
        <v>77</v>
      </c>
      <c r="D26" s="7">
        <f t="shared" si="1"/>
        <v>59</v>
      </c>
    </row>
    <row r="27" spans="2:4" x14ac:dyDescent="0.15">
      <c r="B27" s="58">
        <v>63</v>
      </c>
      <c r="C27" s="6">
        <f t="shared" si="0"/>
        <v>78</v>
      </c>
      <c r="D27" s="7">
        <f t="shared" si="1"/>
        <v>60</v>
      </c>
    </row>
    <row r="28" spans="2:4" x14ac:dyDescent="0.15">
      <c r="B28" s="58">
        <v>62</v>
      </c>
      <c r="C28" s="6">
        <f t="shared" si="0"/>
        <v>80</v>
      </c>
      <c r="D28" s="7">
        <f t="shared" si="1"/>
        <v>62</v>
      </c>
    </row>
    <row r="29" spans="2:4" x14ac:dyDescent="0.15">
      <c r="B29" s="58">
        <v>61</v>
      </c>
      <c r="C29" s="6">
        <f t="shared" si="0"/>
        <v>81</v>
      </c>
      <c r="D29" s="7">
        <f t="shared" si="1"/>
        <v>63</v>
      </c>
    </row>
    <row r="30" spans="2:4" x14ac:dyDescent="0.15">
      <c r="B30" s="58">
        <v>60</v>
      </c>
      <c r="C30" s="6">
        <f t="shared" si="0"/>
        <v>83</v>
      </c>
      <c r="D30" s="7">
        <f t="shared" si="1"/>
        <v>65</v>
      </c>
    </row>
    <row r="31" spans="2:4" x14ac:dyDescent="0.15">
      <c r="B31" s="58">
        <v>59</v>
      </c>
      <c r="C31" s="6">
        <f t="shared" si="0"/>
        <v>84</v>
      </c>
      <c r="D31" s="7">
        <f t="shared" si="1"/>
        <v>66</v>
      </c>
    </row>
    <row r="32" spans="2:4" x14ac:dyDescent="0.15">
      <c r="B32" s="58">
        <v>58</v>
      </c>
      <c r="C32" s="6">
        <f>ROUND($F$2*B32+$F$3,0)</f>
        <v>86</v>
      </c>
      <c r="D32" s="7">
        <f t="shared" ref="D32:D95" si="2">C32-18</f>
        <v>68</v>
      </c>
    </row>
    <row r="33" spans="2:4" x14ac:dyDescent="0.15">
      <c r="B33" s="58">
        <v>57</v>
      </c>
      <c r="C33" s="6">
        <f t="shared" ref="C33:C96" si="3">ROUND($F$2*B33+$F$3,0)</f>
        <v>87</v>
      </c>
      <c r="D33" s="7">
        <f t="shared" si="2"/>
        <v>69</v>
      </c>
    </row>
    <row r="34" spans="2:4" x14ac:dyDescent="0.15">
      <c r="B34" s="58">
        <v>56</v>
      </c>
      <c r="C34" s="6">
        <f t="shared" si="3"/>
        <v>89</v>
      </c>
      <c r="D34" s="7">
        <f t="shared" si="2"/>
        <v>71</v>
      </c>
    </row>
    <row r="35" spans="2:4" x14ac:dyDescent="0.15">
      <c r="B35" s="58">
        <v>55</v>
      </c>
      <c r="C35" s="6">
        <f t="shared" si="3"/>
        <v>90</v>
      </c>
      <c r="D35" s="7">
        <f t="shared" si="2"/>
        <v>72</v>
      </c>
    </row>
    <row r="36" spans="2:4" x14ac:dyDescent="0.15">
      <c r="B36" s="58">
        <v>54</v>
      </c>
      <c r="C36" s="6">
        <f t="shared" si="3"/>
        <v>91</v>
      </c>
      <c r="D36" s="7">
        <f t="shared" si="2"/>
        <v>73</v>
      </c>
    </row>
    <row r="37" spans="2:4" x14ac:dyDescent="0.15">
      <c r="B37" s="58">
        <v>53</v>
      </c>
      <c r="C37" s="6">
        <f t="shared" si="3"/>
        <v>93</v>
      </c>
      <c r="D37" s="7">
        <f t="shared" si="2"/>
        <v>75</v>
      </c>
    </row>
    <row r="38" spans="2:4" x14ac:dyDescent="0.15">
      <c r="B38" s="58">
        <v>52</v>
      </c>
      <c r="C38" s="6">
        <f t="shared" si="3"/>
        <v>94</v>
      </c>
      <c r="D38" s="7">
        <f t="shared" si="2"/>
        <v>76</v>
      </c>
    </row>
    <row r="39" spans="2:4" x14ac:dyDescent="0.15">
      <c r="B39" s="58">
        <v>51</v>
      </c>
      <c r="C39" s="6">
        <f t="shared" si="3"/>
        <v>96</v>
      </c>
      <c r="D39" s="7">
        <f t="shared" si="2"/>
        <v>78</v>
      </c>
    </row>
    <row r="40" spans="2:4" x14ac:dyDescent="0.15">
      <c r="B40" s="58">
        <v>50</v>
      </c>
      <c r="C40" s="6">
        <f t="shared" si="3"/>
        <v>97</v>
      </c>
      <c r="D40" s="7">
        <f t="shared" si="2"/>
        <v>79</v>
      </c>
    </row>
    <row r="41" spans="2:4" x14ac:dyDescent="0.15">
      <c r="B41" s="58">
        <v>49</v>
      </c>
      <c r="C41" s="6">
        <f t="shared" si="3"/>
        <v>99</v>
      </c>
      <c r="D41" s="7">
        <f t="shared" si="2"/>
        <v>81</v>
      </c>
    </row>
    <row r="42" spans="2:4" x14ac:dyDescent="0.15">
      <c r="B42" s="58">
        <v>48</v>
      </c>
      <c r="C42" s="6">
        <f t="shared" si="3"/>
        <v>100</v>
      </c>
      <c r="D42" s="7">
        <f t="shared" si="2"/>
        <v>82</v>
      </c>
    </row>
    <row r="43" spans="2:4" x14ac:dyDescent="0.15">
      <c r="B43" s="58">
        <v>47</v>
      </c>
      <c r="C43" s="6">
        <f t="shared" si="3"/>
        <v>102</v>
      </c>
      <c r="D43" s="7">
        <f t="shared" si="2"/>
        <v>84</v>
      </c>
    </row>
    <row r="44" spans="2:4" x14ac:dyDescent="0.15">
      <c r="B44" s="58">
        <v>46</v>
      </c>
      <c r="C44" s="6">
        <f t="shared" si="3"/>
        <v>103</v>
      </c>
      <c r="D44" s="7">
        <f t="shared" si="2"/>
        <v>85</v>
      </c>
    </row>
    <row r="45" spans="2:4" x14ac:dyDescent="0.15">
      <c r="B45" s="58">
        <v>45</v>
      </c>
      <c r="C45" s="6">
        <f t="shared" si="3"/>
        <v>105</v>
      </c>
      <c r="D45" s="7">
        <f t="shared" si="2"/>
        <v>87</v>
      </c>
    </row>
    <row r="46" spans="2:4" x14ac:dyDescent="0.15">
      <c r="B46" s="58">
        <v>44</v>
      </c>
      <c r="C46" s="6">
        <f t="shared" si="3"/>
        <v>106</v>
      </c>
      <c r="D46" s="7">
        <f t="shared" si="2"/>
        <v>88</v>
      </c>
    </row>
    <row r="47" spans="2:4" x14ac:dyDescent="0.15">
      <c r="B47" s="58">
        <v>43</v>
      </c>
      <c r="C47" s="6">
        <f t="shared" si="3"/>
        <v>107</v>
      </c>
      <c r="D47" s="7">
        <f t="shared" si="2"/>
        <v>89</v>
      </c>
    </row>
    <row r="48" spans="2:4" x14ac:dyDescent="0.15">
      <c r="B48" s="58">
        <v>42</v>
      </c>
      <c r="C48" s="6">
        <f t="shared" si="3"/>
        <v>109</v>
      </c>
      <c r="D48" s="7">
        <f t="shared" si="2"/>
        <v>91</v>
      </c>
    </row>
    <row r="49" spans="2:4" x14ac:dyDescent="0.15">
      <c r="B49" s="58">
        <v>41</v>
      </c>
      <c r="C49" s="6">
        <f t="shared" si="3"/>
        <v>110</v>
      </c>
      <c r="D49" s="7">
        <f t="shared" si="2"/>
        <v>92</v>
      </c>
    </row>
    <row r="50" spans="2:4" x14ac:dyDescent="0.15">
      <c r="B50" s="58">
        <v>40</v>
      </c>
      <c r="C50" s="6">
        <f t="shared" si="3"/>
        <v>112</v>
      </c>
      <c r="D50" s="7">
        <f t="shared" si="2"/>
        <v>94</v>
      </c>
    </row>
    <row r="51" spans="2:4" x14ac:dyDescent="0.15">
      <c r="B51" s="58">
        <v>39</v>
      </c>
      <c r="C51" s="6">
        <f t="shared" si="3"/>
        <v>113</v>
      </c>
      <c r="D51" s="7">
        <f t="shared" si="2"/>
        <v>95</v>
      </c>
    </row>
    <row r="52" spans="2:4" x14ac:dyDescent="0.15">
      <c r="B52" s="58">
        <v>38</v>
      </c>
      <c r="C52" s="6">
        <f t="shared" si="3"/>
        <v>115</v>
      </c>
      <c r="D52" s="7">
        <f t="shared" si="2"/>
        <v>97</v>
      </c>
    </row>
    <row r="53" spans="2:4" x14ac:dyDescent="0.15">
      <c r="B53" s="58">
        <v>37</v>
      </c>
      <c r="C53" s="6">
        <f t="shared" si="3"/>
        <v>116</v>
      </c>
      <c r="D53" s="7">
        <f t="shared" si="2"/>
        <v>98</v>
      </c>
    </row>
    <row r="54" spans="2:4" x14ac:dyDescent="0.15">
      <c r="B54" s="58">
        <v>36</v>
      </c>
      <c r="C54" s="6">
        <f t="shared" si="3"/>
        <v>118</v>
      </c>
      <c r="D54" s="7">
        <f t="shared" si="2"/>
        <v>100</v>
      </c>
    </row>
    <row r="55" spans="2:4" x14ac:dyDescent="0.15">
      <c r="B55" s="58">
        <v>35</v>
      </c>
      <c r="C55" s="6">
        <f t="shared" si="3"/>
        <v>119</v>
      </c>
      <c r="D55" s="7">
        <f t="shared" si="2"/>
        <v>101</v>
      </c>
    </row>
    <row r="56" spans="2:4" x14ac:dyDescent="0.15">
      <c r="B56" s="58">
        <v>34</v>
      </c>
      <c r="C56" s="6">
        <f t="shared" si="3"/>
        <v>121</v>
      </c>
      <c r="D56" s="7">
        <f t="shared" si="2"/>
        <v>103</v>
      </c>
    </row>
    <row r="57" spans="2:4" x14ac:dyDescent="0.15">
      <c r="B57" s="58">
        <v>33</v>
      </c>
      <c r="C57" s="6">
        <f t="shared" si="3"/>
        <v>122</v>
      </c>
      <c r="D57" s="7">
        <f t="shared" si="2"/>
        <v>104</v>
      </c>
    </row>
    <row r="58" spans="2:4" x14ac:dyDescent="0.15">
      <c r="B58" s="58">
        <v>32</v>
      </c>
      <c r="C58" s="6">
        <f t="shared" si="3"/>
        <v>123</v>
      </c>
      <c r="D58" s="7">
        <f t="shared" si="2"/>
        <v>105</v>
      </c>
    </row>
    <row r="59" spans="2:4" x14ac:dyDescent="0.15">
      <c r="B59" s="58">
        <v>31</v>
      </c>
      <c r="C59" s="6">
        <f t="shared" si="3"/>
        <v>125</v>
      </c>
      <c r="D59" s="7">
        <f t="shared" si="2"/>
        <v>107</v>
      </c>
    </row>
    <row r="60" spans="2:4" x14ac:dyDescent="0.15">
      <c r="B60" s="58">
        <v>30</v>
      </c>
      <c r="C60" s="6">
        <f t="shared" si="3"/>
        <v>126</v>
      </c>
      <c r="D60" s="7">
        <f t="shared" si="2"/>
        <v>108</v>
      </c>
    </row>
    <row r="61" spans="2:4" x14ac:dyDescent="0.15">
      <c r="B61" s="58">
        <v>29</v>
      </c>
      <c r="C61" s="6">
        <f t="shared" si="3"/>
        <v>128</v>
      </c>
      <c r="D61" s="7">
        <f t="shared" si="2"/>
        <v>110</v>
      </c>
    </row>
    <row r="62" spans="2:4" x14ac:dyDescent="0.15">
      <c r="B62" s="58">
        <v>28</v>
      </c>
      <c r="C62" s="6">
        <f t="shared" si="3"/>
        <v>129</v>
      </c>
      <c r="D62" s="7">
        <f t="shared" si="2"/>
        <v>111</v>
      </c>
    </row>
    <row r="63" spans="2:4" x14ac:dyDescent="0.15">
      <c r="B63" s="58">
        <v>27</v>
      </c>
      <c r="C63" s="6">
        <f t="shared" si="3"/>
        <v>131</v>
      </c>
      <c r="D63" s="7">
        <f t="shared" si="2"/>
        <v>113</v>
      </c>
    </row>
    <row r="64" spans="2:4" x14ac:dyDescent="0.15">
      <c r="B64" s="58">
        <v>26</v>
      </c>
      <c r="C64" s="6">
        <f t="shared" si="3"/>
        <v>132</v>
      </c>
      <c r="D64" s="7">
        <f t="shared" si="2"/>
        <v>114</v>
      </c>
    </row>
    <row r="65" spans="2:4" x14ac:dyDescent="0.15">
      <c r="B65" s="58">
        <v>25</v>
      </c>
      <c r="C65" s="6">
        <f t="shared" si="3"/>
        <v>134</v>
      </c>
      <c r="D65" s="7">
        <f t="shared" si="2"/>
        <v>116</v>
      </c>
    </row>
    <row r="66" spans="2:4" x14ac:dyDescent="0.15">
      <c r="B66" s="58">
        <v>24</v>
      </c>
      <c r="C66" s="6">
        <f t="shared" si="3"/>
        <v>135</v>
      </c>
      <c r="D66" s="7">
        <f t="shared" si="2"/>
        <v>117</v>
      </c>
    </row>
    <row r="67" spans="2:4" x14ac:dyDescent="0.15">
      <c r="B67" s="58">
        <v>23</v>
      </c>
      <c r="C67" s="6">
        <f t="shared" si="3"/>
        <v>137</v>
      </c>
      <c r="D67" s="7">
        <f t="shared" si="2"/>
        <v>119</v>
      </c>
    </row>
    <row r="68" spans="2:4" x14ac:dyDescent="0.15">
      <c r="B68" s="58">
        <v>22</v>
      </c>
      <c r="C68" s="6">
        <f t="shared" si="3"/>
        <v>138</v>
      </c>
      <c r="D68" s="7">
        <f t="shared" si="2"/>
        <v>120</v>
      </c>
    </row>
    <row r="69" spans="2:4" x14ac:dyDescent="0.15">
      <c r="B69" s="58">
        <v>21</v>
      </c>
      <c r="C69" s="6">
        <f t="shared" si="3"/>
        <v>139</v>
      </c>
      <c r="D69" s="7">
        <f t="shared" si="2"/>
        <v>121</v>
      </c>
    </row>
    <row r="70" spans="2:4" x14ac:dyDescent="0.15">
      <c r="B70" s="58">
        <v>20</v>
      </c>
      <c r="C70" s="6">
        <f t="shared" si="3"/>
        <v>141</v>
      </c>
      <c r="D70" s="7">
        <f t="shared" si="2"/>
        <v>123</v>
      </c>
    </row>
    <row r="71" spans="2:4" x14ac:dyDescent="0.15">
      <c r="B71" s="58">
        <v>19</v>
      </c>
      <c r="C71" s="6">
        <f t="shared" si="3"/>
        <v>142</v>
      </c>
      <c r="D71" s="7">
        <f t="shared" si="2"/>
        <v>124</v>
      </c>
    </row>
    <row r="72" spans="2:4" x14ac:dyDescent="0.15">
      <c r="B72" s="58">
        <v>18</v>
      </c>
      <c r="C72" s="6">
        <f t="shared" si="3"/>
        <v>144</v>
      </c>
      <c r="D72" s="7">
        <f t="shared" si="2"/>
        <v>126</v>
      </c>
    </row>
    <row r="73" spans="2:4" x14ac:dyDescent="0.15">
      <c r="B73" s="58">
        <v>17</v>
      </c>
      <c r="C73" s="6">
        <f t="shared" si="3"/>
        <v>145</v>
      </c>
      <c r="D73" s="7">
        <f t="shared" si="2"/>
        <v>127</v>
      </c>
    </row>
    <row r="74" spans="2:4" x14ac:dyDescent="0.15">
      <c r="B74" s="58">
        <v>16</v>
      </c>
      <c r="C74" s="6">
        <f t="shared" si="3"/>
        <v>147</v>
      </c>
      <c r="D74" s="7">
        <f t="shared" si="2"/>
        <v>129</v>
      </c>
    </row>
    <row r="75" spans="2:4" x14ac:dyDescent="0.15">
      <c r="B75" s="58">
        <v>15</v>
      </c>
      <c r="C75" s="6">
        <f t="shared" si="3"/>
        <v>148</v>
      </c>
      <c r="D75" s="7">
        <f t="shared" si="2"/>
        <v>130</v>
      </c>
    </row>
    <row r="76" spans="2:4" x14ac:dyDescent="0.15">
      <c r="B76" s="58">
        <v>14</v>
      </c>
      <c r="C76" s="6">
        <f t="shared" si="3"/>
        <v>150</v>
      </c>
      <c r="D76" s="7">
        <f t="shared" si="2"/>
        <v>132</v>
      </c>
    </row>
    <row r="77" spans="2:4" x14ac:dyDescent="0.15">
      <c r="B77" s="58">
        <v>13</v>
      </c>
      <c r="C77" s="6">
        <f t="shared" si="3"/>
        <v>151</v>
      </c>
      <c r="D77" s="7">
        <f t="shared" si="2"/>
        <v>133</v>
      </c>
    </row>
    <row r="78" spans="2:4" x14ac:dyDescent="0.15">
      <c r="B78" s="58">
        <v>12</v>
      </c>
      <c r="C78" s="6">
        <f t="shared" si="3"/>
        <v>153</v>
      </c>
      <c r="D78" s="7">
        <f t="shared" si="2"/>
        <v>135</v>
      </c>
    </row>
    <row r="79" spans="2:4" x14ac:dyDescent="0.15">
      <c r="B79" s="58">
        <v>11</v>
      </c>
      <c r="C79" s="6">
        <f t="shared" si="3"/>
        <v>154</v>
      </c>
      <c r="D79" s="7">
        <f t="shared" si="2"/>
        <v>136</v>
      </c>
    </row>
    <row r="80" spans="2:4" x14ac:dyDescent="0.15">
      <c r="B80" s="58">
        <v>10</v>
      </c>
      <c r="C80" s="6">
        <f t="shared" si="3"/>
        <v>155</v>
      </c>
      <c r="D80" s="7">
        <f t="shared" si="2"/>
        <v>137</v>
      </c>
    </row>
    <row r="81" spans="2:4" x14ac:dyDescent="0.15">
      <c r="B81" s="58">
        <v>9</v>
      </c>
      <c r="C81" s="6">
        <f t="shared" si="3"/>
        <v>157</v>
      </c>
      <c r="D81" s="7">
        <f t="shared" si="2"/>
        <v>139</v>
      </c>
    </row>
    <row r="82" spans="2:4" x14ac:dyDescent="0.15">
      <c r="B82" s="58">
        <v>8</v>
      </c>
      <c r="C82" s="6">
        <f t="shared" si="3"/>
        <v>158</v>
      </c>
      <c r="D82" s="7">
        <f t="shared" si="2"/>
        <v>140</v>
      </c>
    </row>
    <row r="83" spans="2:4" x14ac:dyDescent="0.15">
      <c r="B83" s="58">
        <v>7</v>
      </c>
      <c r="C83" s="6">
        <f t="shared" si="3"/>
        <v>160</v>
      </c>
      <c r="D83" s="7">
        <f t="shared" si="2"/>
        <v>142</v>
      </c>
    </row>
    <row r="84" spans="2:4" x14ac:dyDescent="0.15">
      <c r="B84" s="58">
        <v>6</v>
      </c>
      <c r="C84" s="6">
        <f t="shared" si="3"/>
        <v>161</v>
      </c>
      <c r="D84" s="7">
        <f t="shared" si="2"/>
        <v>143</v>
      </c>
    </row>
    <row r="85" spans="2:4" x14ac:dyDescent="0.15">
      <c r="B85" s="58">
        <v>5</v>
      </c>
      <c r="C85" s="6">
        <f t="shared" si="3"/>
        <v>163</v>
      </c>
      <c r="D85" s="7">
        <f t="shared" si="2"/>
        <v>145</v>
      </c>
    </row>
    <row r="86" spans="2:4" x14ac:dyDescent="0.15">
      <c r="B86" s="58">
        <v>4</v>
      </c>
      <c r="C86" s="6">
        <f t="shared" si="3"/>
        <v>164</v>
      </c>
      <c r="D86" s="7">
        <f t="shared" si="2"/>
        <v>146</v>
      </c>
    </row>
    <row r="87" spans="2:4" x14ac:dyDescent="0.15">
      <c r="B87" s="58">
        <v>3</v>
      </c>
      <c r="C87" s="6">
        <f t="shared" si="3"/>
        <v>166</v>
      </c>
      <c r="D87" s="7">
        <f t="shared" si="2"/>
        <v>148</v>
      </c>
    </row>
    <row r="88" spans="2:4" x14ac:dyDescent="0.15">
      <c r="B88" s="58">
        <v>2</v>
      </c>
      <c r="C88" s="6">
        <f t="shared" si="3"/>
        <v>167</v>
      </c>
      <c r="D88" s="7">
        <f t="shared" si="2"/>
        <v>149</v>
      </c>
    </row>
    <row r="89" spans="2:4" x14ac:dyDescent="0.15">
      <c r="B89" s="58">
        <v>1</v>
      </c>
      <c r="C89" s="6">
        <f t="shared" si="3"/>
        <v>169</v>
      </c>
      <c r="D89" s="7">
        <f t="shared" si="2"/>
        <v>151</v>
      </c>
    </row>
    <row r="90" spans="2:4" x14ac:dyDescent="0.15">
      <c r="B90" s="58">
        <v>0</v>
      </c>
      <c r="C90" s="6">
        <f t="shared" si="3"/>
        <v>170</v>
      </c>
      <c r="D90" s="7">
        <f t="shared" si="2"/>
        <v>152</v>
      </c>
    </row>
    <row r="91" spans="2:4" x14ac:dyDescent="0.15">
      <c r="B91" s="58">
        <v>-1</v>
      </c>
      <c r="C91" s="6">
        <f t="shared" si="3"/>
        <v>171</v>
      </c>
      <c r="D91" s="7">
        <f t="shared" si="2"/>
        <v>153</v>
      </c>
    </row>
    <row r="92" spans="2:4" x14ac:dyDescent="0.15">
      <c r="B92" s="58">
        <v>-2</v>
      </c>
      <c r="C92" s="6">
        <f t="shared" si="3"/>
        <v>173</v>
      </c>
      <c r="D92" s="7">
        <f t="shared" si="2"/>
        <v>155</v>
      </c>
    </row>
    <row r="93" spans="2:4" x14ac:dyDescent="0.15">
      <c r="B93" s="58">
        <v>-3</v>
      </c>
      <c r="C93" s="6">
        <f t="shared" si="3"/>
        <v>174</v>
      </c>
      <c r="D93" s="7">
        <f t="shared" si="2"/>
        <v>156</v>
      </c>
    </row>
    <row r="94" spans="2:4" x14ac:dyDescent="0.15">
      <c r="B94" s="58">
        <v>-4</v>
      </c>
      <c r="C94" s="6">
        <f t="shared" si="3"/>
        <v>176</v>
      </c>
      <c r="D94" s="7">
        <f t="shared" si="2"/>
        <v>158</v>
      </c>
    </row>
    <row r="95" spans="2:4" x14ac:dyDescent="0.15">
      <c r="B95" s="58">
        <v>-5</v>
      </c>
      <c r="C95" s="6">
        <f t="shared" si="3"/>
        <v>177</v>
      </c>
      <c r="D95" s="7">
        <f t="shared" si="2"/>
        <v>159</v>
      </c>
    </row>
    <row r="96" spans="2:4" x14ac:dyDescent="0.15">
      <c r="B96" s="58">
        <v>-6</v>
      </c>
      <c r="C96" s="6">
        <f t="shared" si="3"/>
        <v>179</v>
      </c>
      <c r="D96" s="7">
        <f t="shared" ref="D96:D112" si="4">C96-18</f>
        <v>161</v>
      </c>
    </row>
    <row r="97" spans="2:4" x14ac:dyDescent="0.15">
      <c r="B97" s="58">
        <v>-7</v>
      </c>
      <c r="C97" s="6">
        <f t="shared" ref="C97:C112" si="5">ROUND($F$2*B97+$F$3,0)</f>
        <v>180</v>
      </c>
      <c r="D97" s="7">
        <f t="shared" si="4"/>
        <v>162</v>
      </c>
    </row>
    <row r="98" spans="2:4" x14ac:dyDescent="0.15">
      <c r="B98" s="58">
        <v>-8</v>
      </c>
      <c r="C98" s="6">
        <f t="shared" si="5"/>
        <v>182</v>
      </c>
      <c r="D98" s="7">
        <f t="shared" si="4"/>
        <v>164</v>
      </c>
    </row>
    <row r="99" spans="2:4" x14ac:dyDescent="0.15">
      <c r="B99" s="58">
        <v>-9</v>
      </c>
      <c r="C99" s="6">
        <f t="shared" si="5"/>
        <v>183</v>
      </c>
      <c r="D99" s="7">
        <f t="shared" si="4"/>
        <v>165</v>
      </c>
    </row>
    <row r="100" spans="2:4" x14ac:dyDescent="0.15">
      <c r="B100" s="58">
        <v>-10</v>
      </c>
      <c r="C100" s="6">
        <f t="shared" si="5"/>
        <v>185</v>
      </c>
      <c r="D100" s="7">
        <f t="shared" si="4"/>
        <v>167</v>
      </c>
    </row>
    <row r="101" spans="2:4" x14ac:dyDescent="0.15">
      <c r="B101" s="58">
        <v>-11</v>
      </c>
      <c r="C101" s="6">
        <f t="shared" si="5"/>
        <v>186</v>
      </c>
      <c r="D101" s="7">
        <f t="shared" si="4"/>
        <v>168</v>
      </c>
    </row>
    <row r="102" spans="2:4" x14ac:dyDescent="0.15">
      <c r="B102" s="58">
        <v>-12</v>
      </c>
      <c r="C102" s="6">
        <f t="shared" si="5"/>
        <v>187</v>
      </c>
      <c r="D102" s="7">
        <f t="shared" si="4"/>
        <v>169</v>
      </c>
    </row>
    <row r="103" spans="2:4" x14ac:dyDescent="0.15">
      <c r="B103" s="58">
        <v>-13</v>
      </c>
      <c r="C103" s="6">
        <f t="shared" si="5"/>
        <v>189</v>
      </c>
      <c r="D103" s="7">
        <f t="shared" si="4"/>
        <v>171</v>
      </c>
    </row>
    <row r="104" spans="2:4" x14ac:dyDescent="0.15">
      <c r="B104" s="58">
        <v>-14</v>
      </c>
      <c r="C104" s="6">
        <f t="shared" si="5"/>
        <v>190</v>
      </c>
      <c r="D104" s="7">
        <f t="shared" si="4"/>
        <v>172</v>
      </c>
    </row>
    <row r="105" spans="2:4" x14ac:dyDescent="0.15">
      <c r="B105" s="58">
        <v>-15</v>
      </c>
      <c r="C105" s="6">
        <f t="shared" si="5"/>
        <v>192</v>
      </c>
      <c r="D105" s="7">
        <f t="shared" si="4"/>
        <v>174</v>
      </c>
    </row>
    <row r="106" spans="2:4" x14ac:dyDescent="0.15">
      <c r="B106" s="58">
        <v>-16</v>
      </c>
      <c r="C106" s="6">
        <f t="shared" si="5"/>
        <v>193</v>
      </c>
      <c r="D106" s="7">
        <f t="shared" si="4"/>
        <v>175</v>
      </c>
    </row>
    <row r="107" spans="2:4" x14ac:dyDescent="0.15">
      <c r="B107" s="58">
        <v>-17</v>
      </c>
      <c r="C107" s="6">
        <f t="shared" si="5"/>
        <v>195</v>
      </c>
      <c r="D107" s="7">
        <f t="shared" si="4"/>
        <v>177</v>
      </c>
    </row>
    <row r="108" spans="2:4" x14ac:dyDescent="0.15">
      <c r="B108" s="58">
        <v>-18</v>
      </c>
      <c r="C108" s="6">
        <f t="shared" si="5"/>
        <v>196</v>
      </c>
      <c r="D108" s="7">
        <f t="shared" si="4"/>
        <v>178</v>
      </c>
    </row>
    <row r="109" spans="2:4" x14ac:dyDescent="0.15">
      <c r="B109" s="58">
        <v>-19</v>
      </c>
      <c r="C109" s="6">
        <f t="shared" si="5"/>
        <v>198</v>
      </c>
      <c r="D109" s="7">
        <f t="shared" si="4"/>
        <v>180</v>
      </c>
    </row>
    <row r="110" spans="2:4" x14ac:dyDescent="0.15">
      <c r="B110" s="58">
        <v>-20</v>
      </c>
      <c r="C110" s="6">
        <f t="shared" si="5"/>
        <v>199</v>
      </c>
      <c r="D110" s="7">
        <f t="shared" si="4"/>
        <v>181</v>
      </c>
    </row>
    <row r="111" spans="2:4" x14ac:dyDescent="0.15">
      <c r="B111" s="58">
        <v>-21</v>
      </c>
      <c r="C111" s="6">
        <f t="shared" si="5"/>
        <v>201</v>
      </c>
      <c r="D111" s="7">
        <f t="shared" si="4"/>
        <v>183</v>
      </c>
    </row>
    <row r="112" spans="2:4" ht="11.25" thickBot="1" x14ac:dyDescent="0.2">
      <c r="B112" s="59">
        <v>-22</v>
      </c>
      <c r="C112" s="60">
        <f t="shared" si="5"/>
        <v>202</v>
      </c>
      <c r="D112" s="8">
        <f t="shared" si="4"/>
        <v>184</v>
      </c>
    </row>
  </sheetData>
  <sheetProtection password="CEEB" sheet="1" objects="1" scenarios="1" selectLockedCells="1" selectUnlockedCells="1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activeCell="D7" sqref="D7"/>
    </sheetView>
  </sheetViews>
  <sheetFormatPr defaultRowHeight="15" x14ac:dyDescent="0.3"/>
  <cols>
    <col min="4" max="5" width="13.140625" bestFit="1" customWidth="1"/>
  </cols>
  <sheetData>
    <row r="2" spans="2:5" x14ac:dyDescent="0.3">
      <c r="B2" s="223" t="s">
        <v>266</v>
      </c>
      <c r="C2" s="223" t="s">
        <v>267</v>
      </c>
      <c r="D2" s="223" t="s">
        <v>268</v>
      </c>
      <c r="E2" s="223" t="s">
        <v>269</v>
      </c>
    </row>
    <row r="3" spans="2:5" x14ac:dyDescent="0.3">
      <c r="B3" s="65">
        <v>1</v>
      </c>
      <c r="C3" s="222">
        <f>CALCULATOR!F12</f>
        <v>2</v>
      </c>
      <c r="D3" s="236">
        <f>CALCULATOR!$F$14*C3</f>
        <v>687865.4455161714</v>
      </c>
      <c r="E3" s="236">
        <f>CALCULATOR!$F$15*C3</f>
        <v>800287.33711994672</v>
      </c>
    </row>
    <row r="4" spans="2:5" x14ac:dyDescent="0.3">
      <c r="B4" s="65">
        <v>2</v>
      </c>
      <c r="C4" s="222">
        <f>C3*CALCULATOR!$F$13+C3</f>
        <v>2.06</v>
      </c>
      <c r="D4" s="236">
        <f>CALCULATOR!$F$14*C4</f>
        <v>708501.40888165659</v>
      </c>
      <c r="E4" s="236">
        <f>CALCULATOR!$F$15*C4</f>
        <v>824295.95723354514</v>
      </c>
    </row>
    <row r="5" spans="2:5" x14ac:dyDescent="0.3">
      <c r="B5" s="65">
        <v>3</v>
      </c>
      <c r="C5" s="222">
        <f>C4*CALCULATOR!$F$13+C4</f>
        <v>2.1217999999999999</v>
      </c>
      <c r="D5" s="236">
        <f>CALCULATOR!$F$14*C5</f>
        <v>729756.45114810625</v>
      </c>
      <c r="E5" s="236">
        <f>CALCULATOR!$F$15*C5</f>
        <v>849024.83595055144</v>
      </c>
    </row>
    <row r="6" spans="2:5" x14ac:dyDescent="0.3">
      <c r="B6" s="65">
        <v>4</v>
      </c>
      <c r="C6" s="222">
        <f>C5*CALCULATOR!$F$13+C5</f>
        <v>2.185454</v>
      </c>
      <c r="D6" s="236">
        <f>CALCULATOR!$F$14*C6</f>
        <v>751649.14468254941</v>
      </c>
      <c r="E6" s="236">
        <f>CALCULATOR!$F$15*C6</f>
        <v>874495.58102906798</v>
      </c>
    </row>
    <row r="7" spans="2:5" x14ac:dyDescent="0.3">
      <c r="B7" s="65">
        <v>5</v>
      </c>
      <c r="C7" s="222">
        <f>C6*CALCULATOR!$F$13+C6</f>
        <v>2.2510176199999998</v>
      </c>
      <c r="D7" s="236">
        <f>CALCULATOR!$F$14*C7</f>
        <v>774198.61902302585</v>
      </c>
      <c r="E7" s="236">
        <f>CALCULATOR!$F$15*C7</f>
        <v>900730.44845994003</v>
      </c>
    </row>
    <row r="8" spans="2:5" x14ac:dyDescent="0.3">
      <c r="B8" s="65">
        <v>6</v>
      </c>
      <c r="C8" s="222">
        <f>C7*CALCULATOR!$F$13+C7</f>
        <v>2.3185481485999997</v>
      </c>
      <c r="D8" s="236">
        <f>CALCULATOR!$F$14*C8</f>
        <v>797424.57759371656</v>
      </c>
      <c r="E8" s="236">
        <f>CALCULATOR!$F$15*C8</f>
        <v>927752.36191373819</v>
      </c>
    </row>
    <row r="9" spans="2:5" x14ac:dyDescent="0.3">
      <c r="B9" s="65">
        <v>7</v>
      </c>
      <c r="C9" s="222">
        <f>C8*CALCULATOR!$F$13+C8</f>
        <v>2.3881045930579998</v>
      </c>
      <c r="D9" s="236">
        <f>CALCULATOR!$F$14*C9</f>
        <v>821347.3149215281</v>
      </c>
      <c r="E9" s="236">
        <f>CALCULATOR!$F$15*C9</f>
        <v>955584.93277115037</v>
      </c>
    </row>
    <row r="10" spans="2:5" x14ac:dyDescent="0.3">
      <c r="B10" s="65">
        <v>8</v>
      </c>
      <c r="C10" s="222">
        <f>C9*CALCULATOR!$F$13+C9</f>
        <v>2.45974773084974</v>
      </c>
      <c r="D10" s="236">
        <f>CALCULATOR!$F$14*C10</f>
        <v>845987.734369174</v>
      </c>
      <c r="E10" s="236">
        <f>CALCULATOR!$F$15*C10</f>
        <v>984252.48075428489</v>
      </c>
    </row>
    <row r="11" spans="2:5" x14ac:dyDescent="0.3">
      <c r="B11" s="65">
        <v>9</v>
      </c>
      <c r="C11" s="222">
        <f>C10*CALCULATOR!$F$13+C10</f>
        <v>2.5335401627752323</v>
      </c>
      <c r="D11" s="236">
        <f>CALCULATOR!$F$14*C11</f>
        <v>871367.3664002493</v>
      </c>
      <c r="E11" s="236">
        <f>CALCULATOR!$F$15*C11</f>
        <v>1013780.0551769135</v>
      </c>
    </row>
    <row r="12" spans="2:5" x14ac:dyDescent="0.3">
      <c r="B12" s="65">
        <v>10</v>
      </c>
      <c r="C12" s="222">
        <f>C11*CALCULATOR!$F$13+C11</f>
        <v>2.6095463676584894</v>
      </c>
      <c r="D12" s="236">
        <f>CALCULATOR!$F$14*C12</f>
        <v>897508.38739225676</v>
      </c>
      <c r="E12" s="236">
        <f>CALCULATOR!$F$15*C12</f>
        <v>1044193.4568322209</v>
      </c>
    </row>
    <row r="13" spans="2:5" x14ac:dyDescent="0.3">
      <c r="B13" s="65">
        <v>11</v>
      </c>
      <c r="C13" s="222">
        <f>C12*CALCULATOR!$F$13+C12</f>
        <v>2.687832758688244</v>
      </c>
      <c r="D13" s="236">
        <f>CALCULATOR!$F$14*C13</f>
        <v>924433.63901402452</v>
      </c>
      <c r="E13" s="236">
        <f>CALCULATOR!$F$15*C13</f>
        <v>1075519.2605371876</v>
      </c>
    </row>
    <row r="14" spans="2:5" x14ac:dyDescent="0.3">
      <c r="B14" s="65">
        <v>12</v>
      </c>
      <c r="C14" s="222">
        <f>C13*CALCULATOR!$F$13+C13</f>
        <v>2.7684677414488914</v>
      </c>
      <c r="D14" s="236">
        <f>CALCULATOR!$F$14*C14</f>
        <v>952166.64818444522</v>
      </c>
      <c r="E14" s="236">
        <f>CALCULATOR!$F$15*C14</f>
        <v>1107784.8383533033</v>
      </c>
    </row>
    <row r="15" spans="2:5" x14ac:dyDescent="0.3">
      <c r="B15" s="65">
        <v>13</v>
      </c>
      <c r="C15" s="222">
        <f>C14*CALCULATOR!$F$13+C14</f>
        <v>2.8515217736923582</v>
      </c>
      <c r="D15" s="236">
        <f>CALCULATOR!$F$14*C15</f>
        <v>980731.6476299786</v>
      </c>
      <c r="E15" s="236">
        <f>CALCULATOR!$F$15*C15</f>
        <v>1141018.3835039022</v>
      </c>
    </row>
    <row r="16" spans="2:5" x14ac:dyDescent="0.3">
      <c r="B16" s="65">
        <v>14</v>
      </c>
      <c r="C16" s="222">
        <f>C15*CALCULATOR!$F$13+C15</f>
        <v>2.9370674269031287</v>
      </c>
      <c r="D16" s="236">
        <f>CALCULATOR!$F$14*C16</f>
        <v>1010153.5970588779</v>
      </c>
      <c r="E16" s="236">
        <f>CALCULATOR!$F$15*C16</f>
        <v>1175248.9350090192</v>
      </c>
    </row>
    <row r="17" spans="2:5" x14ac:dyDescent="0.3">
      <c r="B17" s="65">
        <v>15</v>
      </c>
      <c r="C17" s="222">
        <f>C16*CALCULATOR!$F$13+C16</f>
        <v>3.0251794497102225</v>
      </c>
      <c r="D17" s="236">
        <f>CALCULATOR!$F$14*C17</f>
        <v>1040458.2049706442</v>
      </c>
      <c r="E17" s="236">
        <f>CALCULATOR!$F$15*C17</f>
        <v>1210506.4030592898</v>
      </c>
    </row>
    <row r="18" spans="2:5" x14ac:dyDescent="0.3">
      <c r="B18" s="65">
        <v>16</v>
      </c>
      <c r="C18" s="222">
        <f>C17*CALCULATOR!$F$13+C17</f>
        <v>3.1159348332015293</v>
      </c>
      <c r="D18" s="236">
        <f>CALCULATOR!$F$14*C18</f>
        <v>1071671.9511197635</v>
      </c>
      <c r="E18" s="236">
        <f>CALCULATOR!$F$15*C18</f>
        <v>1246821.5951510686</v>
      </c>
    </row>
    <row r="19" spans="2:5" x14ac:dyDescent="0.3">
      <c r="B19" s="65">
        <v>17</v>
      </c>
      <c r="C19" s="222">
        <f>C18*CALCULATOR!$F$13+C18</f>
        <v>3.209412878197575</v>
      </c>
      <c r="D19" s="236">
        <f>CALCULATOR!$F$14*C19</f>
        <v>1103822.1096533565</v>
      </c>
      <c r="E19" s="236">
        <f>CALCULATOR!$F$15*C19</f>
        <v>1284226.2430056005</v>
      </c>
    </row>
    <row r="20" spans="2:5" x14ac:dyDescent="0.3">
      <c r="B20" s="65">
        <v>18</v>
      </c>
      <c r="C20" s="222">
        <f>C19*CALCULATOR!$F$13+C19</f>
        <v>3.3056952645435023</v>
      </c>
      <c r="D20" s="236">
        <f>CALCULATOR!$F$14*C20</f>
        <v>1136936.7729429572</v>
      </c>
      <c r="E20" s="236">
        <f>CALCULATOR!$F$15*C20</f>
        <v>1322753.0302957685</v>
      </c>
    </row>
    <row r="21" spans="2:5" x14ac:dyDescent="0.3">
      <c r="B21" s="65">
        <v>19</v>
      </c>
      <c r="C21" s="222">
        <f>C20*CALCULATOR!$F$13+C20</f>
        <v>3.4048661224798074</v>
      </c>
      <c r="D21" s="236">
        <f>CALCULATOR!$F$14*C21</f>
        <v>1171044.8761312459</v>
      </c>
      <c r="E21" s="236">
        <f>CALCULATOR!$F$15*C21</f>
        <v>1362435.6212046416</v>
      </c>
    </row>
    <row r="22" spans="2:5" x14ac:dyDescent="0.3">
      <c r="B22" s="65">
        <v>20</v>
      </c>
      <c r="C22" s="222">
        <f>C21*CALCULATOR!$F$13+C21</f>
        <v>3.5070121061542014</v>
      </c>
      <c r="D22" s="236">
        <f>CALCULATOR!$F$14*C22</f>
        <v>1206176.2224151832</v>
      </c>
      <c r="E22" s="236">
        <f>CALCULATOR!$F$15*C22</f>
        <v>1403308.6898407808</v>
      </c>
    </row>
  </sheetData>
  <sheetProtection password="CEEB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CALCULATOR</vt:lpstr>
      <vt:lpstr>CLIMATIC DATA</vt:lpstr>
      <vt:lpstr>HOURLY TEMP CALC</vt:lpstr>
      <vt:lpstr>BTU REQUIREMENTS</vt:lpstr>
      <vt:lpstr>VTG EFF</vt:lpstr>
      <vt:lpstr>BLD LOAD</vt:lpstr>
      <vt:lpstr>OUTDOOR RESET</vt:lpstr>
      <vt:lpstr>ROI</vt:lpstr>
      <vt:lpstr>ENERGY CURVE</vt:lpstr>
      <vt:lpstr>EFF CURVE</vt:lpstr>
      <vt:lpstr>ENERGY DELIV_CURVE (BAR)</vt:lpstr>
      <vt:lpstr>CALCULATOR!Print_Area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fspreafico</dc:creator>
  <cp:lastModifiedBy>rfreeman</cp:lastModifiedBy>
  <cp:lastPrinted>2010-06-24T19:29:17Z</cp:lastPrinted>
  <dcterms:created xsi:type="dcterms:W3CDTF">2009-09-24T09:00:10Z</dcterms:created>
  <dcterms:modified xsi:type="dcterms:W3CDTF">2014-01-07T15:31:36Z</dcterms:modified>
</cp:coreProperties>
</file>